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concrematcorp-my.sharepoint.com/personal/gabriel_carvalho_concremat_com_br/Documents/CONCREMAT/ALEX BARETTA/ABRATE - Anexos/Curva, Criticidade, Ensaio/"/>
    </mc:Choice>
  </mc:AlternateContent>
  <xr:revisionPtr revIDLastSave="7" documentId="8_{05E7D5FE-4425-46F5-9316-D66DB06C92CD}" xr6:coauthVersionLast="47" xr6:coauthVersionMax="47" xr10:uidLastSave="{1CD40D3D-8AAB-4A0A-84F4-16244FA2AC7F}"/>
  <bookViews>
    <workbookView xWindow="-120" yWindow="-120" windowWidth="29040" windowHeight="15840" tabRatio="850" xr2:uid="{7465D16B-83CF-47A0-A8A8-C452C1621D81}"/>
  </bookViews>
  <sheets>
    <sheet name="Dados Obra Hipotética" sheetId="1" r:id="rId1"/>
    <sheet name="Curva ABC - LT" sheetId="2" r:id="rId2"/>
    <sheet name="Curva ABC - S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8" i="2"/>
  <c r="B7" i="2"/>
  <c r="B6" i="2"/>
  <c r="B5" i="2"/>
  <c r="B4" i="2"/>
  <c r="B3" i="2"/>
  <c r="B2" i="2"/>
  <c r="B28" i="3"/>
  <c r="C27" i="3" s="1"/>
  <c r="C13" i="1"/>
  <c r="C48" i="1"/>
  <c r="D23" i="1" s="1"/>
  <c r="B16" i="2" l="1"/>
  <c r="C11" i="2" s="1"/>
  <c r="C5" i="3"/>
  <c r="C18" i="3"/>
  <c r="C19" i="3"/>
  <c r="C7" i="3"/>
  <c r="C20" i="3"/>
  <c r="C21" i="3"/>
  <c r="C6" i="3"/>
  <c r="C9" i="3"/>
  <c r="C2" i="3"/>
  <c r="F2" i="3" s="1"/>
  <c r="C3" i="3"/>
  <c r="F3" i="3" s="1"/>
  <c r="C17" i="3"/>
  <c r="C4" i="3"/>
  <c r="C23" i="3"/>
  <c r="C8" i="3"/>
  <c r="C10" i="3"/>
  <c r="C14" i="3"/>
  <c r="C24" i="3"/>
  <c r="C11" i="3"/>
  <c r="C12" i="3"/>
  <c r="C22" i="3"/>
  <c r="C13" i="3"/>
  <c r="C25" i="3"/>
  <c r="C15" i="3"/>
  <c r="C16" i="3"/>
  <c r="C26" i="3"/>
  <c r="C19" i="1"/>
  <c r="D16" i="1" s="1"/>
  <c r="D48" i="1"/>
  <c r="D47" i="1"/>
  <c r="D46" i="1"/>
  <c r="D42" i="1"/>
  <c r="D41" i="1"/>
  <c r="D40" i="1"/>
  <c r="D39" i="1"/>
  <c r="D34" i="1"/>
  <c r="D32" i="1"/>
  <c r="D31" i="1"/>
  <c r="D30" i="1"/>
  <c r="D33" i="1"/>
  <c r="D45" i="1"/>
  <c r="D29" i="1"/>
  <c r="D44" i="1"/>
  <c r="D28" i="1"/>
  <c r="D43" i="1"/>
  <c r="D27" i="1"/>
  <c r="D38" i="1"/>
  <c r="D26" i="1"/>
  <c r="D37" i="1"/>
  <c r="D25" i="1"/>
  <c r="D36" i="1"/>
  <c r="D24" i="1"/>
  <c r="D35" i="1"/>
  <c r="F4" i="3" l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C6" i="2"/>
  <c r="C7" i="2"/>
  <c r="C5" i="2"/>
  <c r="C8" i="2"/>
  <c r="C14" i="2"/>
  <c r="C4" i="2"/>
  <c r="C10" i="2"/>
  <c r="C3" i="2"/>
  <c r="C15" i="2"/>
  <c r="C2" i="2"/>
  <c r="F2" i="2" s="1"/>
  <c r="C9" i="2"/>
  <c r="C12" i="2"/>
  <c r="C13" i="2"/>
  <c r="D17" i="1"/>
  <c r="D18" i="1"/>
  <c r="F3" i="2" l="1"/>
  <c r="F4" i="2" s="1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D6" i="1"/>
  <c r="D7" i="1"/>
  <c r="D8" i="1"/>
  <c r="D9" i="1"/>
  <c r="D10" i="1"/>
  <c r="D11" i="1"/>
  <c r="D12" i="1"/>
  <c r="D13" i="1"/>
  <c r="D14" i="1"/>
  <c r="D15" i="1"/>
  <c r="D19" i="1"/>
  <c r="D5" i="1"/>
  <c r="E5" i="1" s="1"/>
  <c r="D22" i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6" i="1" l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</calcChain>
</file>

<file path=xl/sharedStrings.xml><?xml version="1.0" encoding="utf-8"?>
<sst xmlns="http://schemas.openxmlformats.org/spreadsheetml/2006/main" count="157" uniqueCount="41">
  <si>
    <t>Atividades LT</t>
  </si>
  <si>
    <t>Custo Estimado (R$)</t>
  </si>
  <si>
    <t>% Individual</t>
  </si>
  <si>
    <t>% Acumulado</t>
  </si>
  <si>
    <t>Marcações Topográficas</t>
  </si>
  <si>
    <t>C</t>
  </si>
  <si>
    <t>Abertura de Acesso</t>
  </si>
  <si>
    <t>Supressão Vegetal</t>
  </si>
  <si>
    <t>Instalação do Canteiro de Obras</t>
  </si>
  <si>
    <t>B</t>
  </si>
  <si>
    <t>Medição de Resistividade do Solo</t>
  </si>
  <si>
    <t>Sondagem</t>
  </si>
  <si>
    <t>Instalação do Cabo Contrapeso</t>
  </si>
  <si>
    <t>Fundações</t>
  </si>
  <si>
    <t>Montagem de Estrutura Metálica</t>
  </si>
  <si>
    <t>A</t>
  </si>
  <si>
    <t>Lançamento de Cabos (PR, OPGW e Condutores)</t>
  </si>
  <si>
    <t>Sinalização e Acessórios</t>
  </si>
  <si>
    <t>Revisão Final</t>
  </si>
  <si>
    <t>Comissionamento de Solo</t>
  </si>
  <si>
    <t>Comissionamento Aéreo</t>
  </si>
  <si>
    <t>Atividades SE</t>
  </si>
  <si>
    <t>Terraplanagem</t>
  </si>
  <si>
    <t>Drenagem</t>
  </si>
  <si>
    <t>Sistema de Aterramento</t>
  </si>
  <si>
    <t>Sistema de Drenagem de Óleo</t>
  </si>
  <si>
    <t>Vias de Cabos</t>
  </si>
  <si>
    <t>Edificações</t>
  </si>
  <si>
    <t>Montagem Civil</t>
  </si>
  <si>
    <t>Montagem de Equipamentos</t>
  </si>
  <si>
    <t>Montagem dos Barramentos e SPDA</t>
  </si>
  <si>
    <t>Lançamento de Cabos (Força e Controle e Telecom)</t>
  </si>
  <si>
    <t>Montagem de Painéis</t>
  </si>
  <si>
    <t>Urbanização</t>
  </si>
  <si>
    <t>Comissionamento dos Serviços Auxiliares</t>
  </si>
  <si>
    <t>Comissionamento de Equipamentos</t>
  </si>
  <si>
    <t>Comissionamento de SPCS</t>
  </si>
  <si>
    <t>Classe (Curva ABC)</t>
  </si>
  <si>
    <t>Limite Classe A</t>
  </si>
  <si>
    <t>Limite Classe B</t>
  </si>
  <si>
    <r>
      <rPr>
        <b/>
        <sz val="11"/>
        <color theme="1"/>
        <rFont val="Abadi"/>
        <family val="2"/>
      </rPr>
      <t>Dados de uma Obra hipotética:</t>
    </r>
    <r>
      <rPr>
        <sz val="11"/>
        <color theme="1"/>
        <rFont val="Abadi"/>
        <family val="2"/>
      </rPr>
      <t xml:space="preserve">
• </t>
    </r>
    <r>
      <rPr>
        <b/>
        <sz val="11"/>
        <color theme="1"/>
        <rFont val="Abadi"/>
        <family val="2"/>
      </rPr>
      <t>Linha de Transmissão 230 KV / Circuito Duplo</t>
    </r>
    <r>
      <rPr>
        <sz val="11"/>
        <color theme="1"/>
        <rFont val="Abadi"/>
        <family val="2"/>
      </rPr>
      <t xml:space="preserve">
  - Extensão: 150Km
  - Custo Estimado*: R$1,3mi/km = R$195mi
• </t>
    </r>
    <r>
      <rPr>
        <b/>
        <sz val="11"/>
        <color theme="1"/>
        <rFont val="Abadi"/>
        <family val="2"/>
      </rPr>
      <t>Ampliação para Interligação ao Sistema</t>
    </r>
    <r>
      <rPr>
        <sz val="11"/>
        <color theme="1"/>
        <rFont val="Abadi"/>
        <family val="2"/>
      </rPr>
      <t xml:space="preserve">
  - 2 Módulos de Entrada de Linha
  - 1 Módulo de Infraestrutura de Manobra - MIM
  - Custo Estimado*: R$40mi
• </t>
    </r>
    <r>
      <rPr>
        <b/>
        <sz val="11"/>
        <color theme="1"/>
        <rFont val="Abadi"/>
        <family val="2"/>
      </rPr>
      <t xml:space="preserve">Subestação de saída nova 230/69kV 40MVA (BD4/BPT) </t>
    </r>
    <r>
      <rPr>
        <sz val="11"/>
        <color theme="1"/>
        <rFont val="Abadi"/>
        <family val="2"/>
      </rPr>
      <t xml:space="preserve">
  - Região Centro-Oeste
  - 2 Módulos de Entrada de Linha
  - 2 Módulos de Transformador
  - 1 Módulo de Interligação de Barras
  - 1 Módulo de Reatores de Barra
  - 1 Módulo de Infraestrutura Geral - MIG
  - Custo Estimado*: R$130mi
* - Custos baseados no Banco de Preços de Referência da ANEEL (Data Base: março/2022)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</si>
</sst>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Abadi"/>
      <family val="2"/>
    </font>
    <font>
      <b/>
      <sz val="11"/>
      <color theme="1"/>
      <name val="Abadi"/>
      <family val="2"/>
    </font>
    <font>
      <b/>
      <sz val="11"/>
      <color theme="0"/>
      <name val="Abadi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44" fontId="0" fillId="0" borderId="1" xfId="1" applyFont="1" applyBorder="1"/>
    <xf numFmtId="164" fontId="0" fillId="0" borderId="1" xfId="2" applyNumberFormat="1" applyFont="1" applyBorder="1"/>
    <xf numFmtId="164" fontId="0" fillId="0" borderId="1" xfId="2" applyNumberFormat="1" applyFont="1" applyBorder="1" applyAlignment="1">
      <alignment horizontal="center"/>
    </xf>
    <xf numFmtId="16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4" borderId="1" xfId="0" applyFill="1" applyBorder="1"/>
    <xf numFmtId="164" fontId="0" fillId="5" borderId="1" xfId="2" applyNumberFormat="1" applyFont="1" applyFill="1" applyBorder="1" applyAlignment="1">
      <alignment horizontal="center"/>
    </xf>
    <xf numFmtId="164" fontId="0" fillId="6" borderId="1" xfId="2" applyNumberFormat="1" applyFont="1" applyFill="1" applyBorder="1" applyAlignment="1">
      <alignment horizontal="center"/>
    </xf>
    <xf numFmtId="164" fontId="0" fillId="5" borderId="1" xfId="2" applyNumberFormat="1" applyFont="1" applyFill="1" applyBorder="1"/>
    <xf numFmtId="164" fontId="0" fillId="6" borderId="1" xfId="2" applyNumberFormat="1" applyFont="1" applyFill="1" applyBorder="1"/>
    <xf numFmtId="0" fontId="3" fillId="0" borderId="0" xfId="0" applyFont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7" borderId="5" xfId="0" applyFont="1" applyFill="1" applyBorder="1" applyAlignment="1">
      <alignment vertical="center"/>
    </xf>
    <xf numFmtId="44" fontId="3" fillId="7" borderId="5" xfId="1" applyFont="1" applyFill="1" applyBorder="1" applyAlignment="1">
      <alignment vertical="center"/>
    </xf>
    <xf numFmtId="164" fontId="3" fillId="7" borderId="5" xfId="2" applyNumberFormat="1" applyFont="1" applyFill="1" applyBorder="1" applyAlignment="1">
      <alignment horizontal="center" vertical="center"/>
    </xf>
    <xf numFmtId="164" fontId="3" fillId="0" borderId="5" xfId="2" applyNumberFormat="1" applyFont="1" applyFill="1" applyBorder="1" applyAlignment="1">
      <alignment horizontal="center" vertical="center"/>
    </xf>
    <xf numFmtId="0" fontId="3" fillId="7" borderId="7" xfId="0" applyFont="1" applyFill="1" applyBorder="1" applyAlignment="1">
      <alignment vertical="center"/>
    </xf>
    <xf numFmtId="44" fontId="3" fillId="7" borderId="7" xfId="1" applyFont="1" applyFill="1" applyBorder="1" applyAlignment="1">
      <alignment vertical="center"/>
    </xf>
    <xf numFmtId="164" fontId="3" fillId="7" borderId="7" xfId="2" applyNumberFormat="1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/>
    </xf>
    <xf numFmtId="44" fontId="3" fillId="8" borderId="5" xfId="1" applyFont="1" applyFill="1" applyBorder="1" applyAlignment="1">
      <alignment vertical="center"/>
    </xf>
    <xf numFmtId="164" fontId="3" fillId="8" borderId="5" xfId="2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>
      <alignment vertical="center"/>
    </xf>
    <xf numFmtId="44" fontId="3" fillId="8" borderId="7" xfId="1" applyFont="1" applyFill="1" applyBorder="1" applyAlignment="1">
      <alignment vertical="center"/>
    </xf>
    <xf numFmtId="164" fontId="3" fillId="8" borderId="7" xfId="2" applyNumberFormat="1" applyFont="1" applyFill="1" applyBorder="1" applyAlignment="1">
      <alignment horizontal="center" vertical="center"/>
    </xf>
    <xf numFmtId="0" fontId="3" fillId="9" borderId="8" xfId="0" applyFont="1" applyFill="1" applyBorder="1" applyAlignment="1">
      <alignment vertical="center"/>
    </xf>
    <xf numFmtId="44" fontId="3" fillId="9" borderId="8" xfId="1" applyFont="1" applyFill="1" applyBorder="1" applyAlignment="1">
      <alignment vertical="center"/>
    </xf>
    <xf numFmtId="164" fontId="3" fillId="9" borderId="8" xfId="2" applyNumberFormat="1" applyFont="1" applyFill="1" applyBorder="1" applyAlignment="1">
      <alignment horizontal="center" vertical="center"/>
    </xf>
    <xf numFmtId="0" fontId="3" fillId="9" borderId="6" xfId="0" applyFont="1" applyFill="1" applyBorder="1" applyAlignment="1">
      <alignment vertical="center"/>
    </xf>
    <xf numFmtId="44" fontId="3" fillId="9" borderId="6" xfId="1" applyFont="1" applyFill="1" applyBorder="1" applyAlignment="1">
      <alignment vertical="center"/>
    </xf>
    <xf numFmtId="164" fontId="3" fillId="9" borderId="6" xfId="2" applyNumberFormat="1" applyFont="1" applyFill="1" applyBorder="1" applyAlignment="1">
      <alignment horizontal="center" vertical="center"/>
    </xf>
    <xf numFmtId="0" fontId="3" fillId="9" borderId="7" xfId="0" applyFont="1" applyFill="1" applyBorder="1" applyAlignment="1">
      <alignment vertical="center"/>
    </xf>
    <xf numFmtId="44" fontId="3" fillId="9" borderId="7" xfId="1" applyFont="1" applyFill="1" applyBorder="1" applyAlignment="1">
      <alignment vertical="center"/>
    </xf>
    <xf numFmtId="164" fontId="3" fillId="9" borderId="7" xfId="2" applyNumberFormat="1" applyFont="1" applyFill="1" applyBorder="1" applyAlignment="1">
      <alignment horizontal="center" vertical="center"/>
    </xf>
    <xf numFmtId="44" fontId="5" fillId="10" borderId="1" xfId="1" applyFont="1" applyFill="1" applyBorder="1" applyAlignment="1">
      <alignment vertical="center"/>
    </xf>
    <xf numFmtId="0" fontId="3" fillId="0" borderId="0" xfId="0" applyFont="1"/>
    <xf numFmtId="0" fontId="5" fillId="11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vertical="center"/>
    </xf>
    <xf numFmtId="44" fontId="3" fillId="8" borderId="6" xfId="1" applyFont="1" applyFill="1" applyBorder="1" applyAlignment="1">
      <alignment vertical="center"/>
    </xf>
    <xf numFmtId="164" fontId="3" fillId="8" borderId="6" xfId="2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FFFFCC"/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Curva ABC - Linha de Transmissão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2"/>
          <c:tx>
            <c:strRef>
              <c:f>'Curva ABC - LT'!$B$1</c:f>
              <c:strCache>
                <c:ptCount val="1"/>
                <c:pt idx="0">
                  <c:v>Custo Estimado (R$)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</c:spPr>
          <c:invertIfNegative val="0"/>
          <c:cat>
            <c:strRef>
              <c:f>'Curva ABC - LT'!$A$2:$A$15</c:f>
              <c:strCache>
                <c:ptCount val="14"/>
                <c:pt idx="0">
                  <c:v>Lançamento de Cabos (PR, OPGW e Condutores)</c:v>
                </c:pt>
                <c:pt idx="1">
                  <c:v>Montagem de Estrutura Metálica</c:v>
                </c:pt>
                <c:pt idx="2">
                  <c:v>Fundações</c:v>
                </c:pt>
                <c:pt idx="3">
                  <c:v>Instalação do Canteiro de Obras</c:v>
                </c:pt>
                <c:pt idx="4">
                  <c:v>Sinalização e Acessórios</c:v>
                </c:pt>
                <c:pt idx="5">
                  <c:v>Instalação do Cabo Contrapeso</c:v>
                </c:pt>
                <c:pt idx="6">
                  <c:v>Abertura de Acesso</c:v>
                </c:pt>
                <c:pt idx="7">
                  <c:v>Supressão Vegetal</c:v>
                </c:pt>
                <c:pt idx="8">
                  <c:v>Comissionamento de Solo</c:v>
                </c:pt>
                <c:pt idx="9">
                  <c:v>Comissionamento Aéreo</c:v>
                </c:pt>
                <c:pt idx="10">
                  <c:v>Marcações Topográficas</c:v>
                </c:pt>
                <c:pt idx="11">
                  <c:v>Sondagem</c:v>
                </c:pt>
                <c:pt idx="12">
                  <c:v>Revisão Final</c:v>
                </c:pt>
                <c:pt idx="13">
                  <c:v>Medição de Resistividade do Solo</c:v>
                </c:pt>
              </c:strCache>
            </c:strRef>
          </c:cat>
          <c:val>
            <c:numRef>
              <c:f>'Curva ABC - LT'!$B$2:$B$15</c:f>
              <c:numCache>
                <c:formatCode>_("R$"* #,##0.00_);_("R$"* \(#,##0.00\);_("R$"* "-"??_);_(@_)</c:formatCode>
                <c:ptCount val="14"/>
                <c:pt idx="0">
                  <c:v>88000000</c:v>
                </c:pt>
                <c:pt idx="1">
                  <c:v>68250000</c:v>
                </c:pt>
                <c:pt idx="2">
                  <c:v>25000000</c:v>
                </c:pt>
                <c:pt idx="3">
                  <c:v>4000000</c:v>
                </c:pt>
                <c:pt idx="4">
                  <c:v>4000000</c:v>
                </c:pt>
                <c:pt idx="5">
                  <c:v>3000000</c:v>
                </c:pt>
                <c:pt idx="6">
                  <c:v>500000</c:v>
                </c:pt>
                <c:pt idx="7">
                  <c:v>500000</c:v>
                </c:pt>
                <c:pt idx="8">
                  <c:v>500000</c:v>
                </c:pt>
                <c:pt idx="9">
                  <c:v>500000</c:v>
                </c:pt>
                <c:pt idx="10">
                  <c:v>300000</c:v>
                </c:pt>
                <c:pt idx="11">
                  <c:v>300000</c:v>
                </c:pt>
                <c:pt idx="12">
                  <c:v>200000</c:v>
                </c:pt>
                <c:pt idx="13">
                  <c:v>100000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2-49CE-A4F6-35A13F5DB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360896"/>
        <c:axId val="999357536"/>
      </c:barChart>
      <c:lineChart>
        <c:grouping val="standard"/>
        <c:varyColors val="0"/>
        <c:ser>
          <c:idx val="4"/>
          <c:order val="0"/>
          <c:tx>
            <c:strRef>
              <c:f>'Curva ABC - LT'!$F$1</c:f>
              <c:strCache>
                <c:ptCount val="1"/>
                <c:pt idx="0">
                  <c:v>% Acumulado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val>
            <c:numRef>
              <c:f>'Curva ABC - LT'!$F$2:$F$15</c:f>
              <c:numCache>
                <c:formatCode>0.0%</c:formatCode>
                <c:ptCount val="14"/>
                <c:pt idx="0">
                  <c:v>0.4509351780681527</c:v>
                </c:pt>
                <c:pt idx="1">
                  <c:v>0.80066615424032794</c:v>
                </c:pt>
                <c:pt idx="2">
                  <c:v>0.92877273891878043</c:v>
                </c:pt>
                <c:pt idx="3">
                  <c:v>0.94926979246733278</c:v>
                </c:pt>
                <c:pt idx="4">
                  <c:v>0.96976684601588514</c:v>
                </c:pt>
                <c:pt idx="5">
                  <c:v>0.98513963617729949</c:v>
                </c:pt>
                <c:pt idx="6">
                  <c:v>0.9877017678708685</c:v>
                </c:pt>
                <c:pt idx="7">
                  <c:v>0.9902638995644375</c:v>
                </c:pt>
                <c:pt idx="8">
                  <c:v>0.9928260312580065</c:v>
                </c:pt>
                <c:pt idx="9">
                  <c:v>0.99538816295157551</c:v>
                </c:pt>
                <c:pt idx="10">
                  <c:v>0.99692544196771693</c:v>
                </c:pt>
                <c:pt idx="11">
                  <c:v>0.99846272098385835</c:v>
                </c:pt>
                <c:pt idx="12">
                  <c:v>0.99948757366128593</c:v>
                </c:pt>
                <c:pt idx="13">
                  <c:v>0.99999999999999978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92-49CE-A4F6-35A13F5DB0F4}"/>
            </c:ext>
          </c:extLst>
        </c:ser>
        <c:ser>
          <c:idx val="3"/>
          <c:order val="1"/>
          <c:tx>
            <c:strRef>
              <c:f>'Curva ABC - LT'!$D$1</c:f>
              <c:strCache>
                <c:ptCount val="1"/>
                <c:pt idx="0">
                  <c:v>Limite Classe A</c:v>
                </c:pt>
              </c:strCache>
            </c:strRef>
          </c:tx>
          <c:spPr>
            <a:ln w="22225">
              <a:solidFill>
                <a:srgbClr val="7030A0"/>
              </a:solidFill>
              <a:prstDash val="sysDash"/>
            </a:ln>
          </c:spPr>
          <c:marker>
            <c:symbol val="none"/>
          </c:marker>
          <c:cat>
            <c:strRef>
              <c:f>'Curva ABC - LT'!$A$2:$A$15</c:f>
              <c:strCache>
                <c:ptCount val="14"/>
                <c:pt idx="0">
                  <c:v>Lançamento de Cabos (PR, OPGW e Condutores)</c:v>
                </c:pt>
                <c:pt idx="1">
                  <c:v>Montagem de Estrutura Metálica</c:v>
                </c:pt>
                <c:pt idx="2">
                  <c:v>Fundações</c:v>
                </c:pt>
                <c:pt idx="3">
                  <c:v>Instalação do Canteiro de Obras</c:v>
                </c:pt>
                <c:pt idx="4">
                  <c:v>Sinalização e Acessórios</c:v>
                </c:pt>
                <c:pt idx="5">
                  <c:v>Instalação do Cabo Contrapeso</c:v>
                </c:pt>
                <c:pt idx="6">
                  <c:v>Abertura de Acesso</c:v>
                </c:pt>
                <c:pt idx="7">
                  <c:v>Supressão Vegetal</c:v>
                </c:pt>
                <c:pt idx="8">
                  <c:v>Comissionamento de Solo</c:v>
                </c:pt>
                <c:pt idx="9">
                  <c:v>Comissionamento Aéreo</c:v>
                </c:pt>
                <c:pt idx="10">
                  <c:v>Marcações Topográficas</c:v>
                </c:pt>
                <c:pt idx="11">
                  <c:v>Sondagem</c:v>
                </c:pt>
                <c:pt idx="12">
                  <c:v>Revisão Final</c:v>
                </c:pt>
                <c:pt idx="13">
                  <c:v>Medição de Resistividade do Solo</c:v>
                </c:pt>
              </c:strCache>
            </c:strRef>
          </c:cat>
          <c:val>
            <c:numRef>
              <c:f>'Curva ABC - LT'!$D$2:$D$15</c:f>
              <c:numCache>
                <c:formatCode>0.0%</c:formatCode>
                <c:ptCount val="14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92-49CE-A4F6-35A13F5DB0F4}"/>
            </c:ext>
          </c:extLst>
        </c:ser>
        <c:ser>
          <c:idx val="2"/>
          <c:order val="3"/>
          <c:tx>
            <c:strRef>
              <c:f>'Curva ABC - LT'!$E$1</c:f>
              <c:strCache>
                <c:ptCount val="1"/>
                <c:pt idx="0">
                  <c:v>Limite Classe B</c:v>
                </c:pt>
              </c:strCache>
            </c:strRef>
          </c:tx>
          <c:spPr>
            <a:ln w="15875">
              <a:solidFill>
                <a:srgbClr val="008000"/>
              </a:solidFill>
              <a:prstDash val="dash"/>
            </a:ln>
          </c:spPr>
          <c:marker>
            <c:symbol val="none"/>
          </c:marker>
          <c:cat>
            <c:strRef>
              <c:f>'Curva ABC - LT'!$A$2:$A$15</c:f>
              <c:strCache>
                <c:ptCount val="14"/>
                <c:pt idx="0">
                  <c:v>Lançamento de Cabos (PR, OPGW e Condutores)</c:v>
                </c:pt>
                <c:pt idx="1">
                  <c:v>Montagem de Estrutura Metálica</c:v>
                </c:pt>
                <c:pt idx="2">
                  <c:v>Fundações</c:v>
                </c:pt>
                <c:pt idx="3">
                  <c:v>Instalação do Canteiro de Obras</c:v>
                </c:pt>
                <c:pt idx="4">
                  <c:v>Sinalização e Acessórios</c:v>
                </c:pt>
                <c:pt idx="5">
                  <c:v>Instalação do Cabo Contrapeso</c:v>
                </c:pt>
                <c:pt idx="6">
                  <c:v>Abertura de Acesso</c:v>
                </c:pt>
                <c:pt idx="7">
                  <c:v>Supressão Vegetal</c:v>
                </c:pt>
                <c:pt idx="8">
                  <c:v>Comissionamento de Solo</c:v>
                </c:pt>
                <c:pt idx="9">
                  <c:v>Comissionamento Aéreo</c:v>
                </c:pt>
                <c:pt idx="10">
                  <c:v>Marcações Topográficas</c:v>
                </c:pt>
                <c:pt idx="11">
                  <c:v>Sondagem</c:v>
                </c:pt>
                <c:pt idx="12">
                  <c:v>Revisão Final</c:v>
                </c:pt>
                <c:pt idx="13">
                  <c:v>Medição de Resistividade do Solo</c:v>
                </c:pt>
              </c:strCache>
            </c:strRef>
          </c:cat>
          <c:val>
            <c:numRef>
              <c:f>'Curva ABC - LT'!$E$2:$E$15</c:f>
              <c:numCache>
                <c:formatCode>0.0%</c:formatCode>
                <c:ptCount val="14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92-49CE-A4F6-35A13F5DB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364256"/>
        <c:axId val="999361376"/>
      </c:lineChart>
      <c:catAx>
        <c:axId val="9993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999357536"/>
        <c:crosses val="autoZero"/>
        <c:auto val="1"/>
        <c:lblAlgn val="ctr"/>
        <c:lblOffset val="100"/>
        <c:noMultiLvlLbl val="0"/>
      </c:catAx>
      <c:valAx>
        <c:axId val="999357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Custo Estimado (%)</a:t>
                </a:r>
              </a:p>
            </c:rich>
          </c:tx>
          <c:overlay val="0"/>
        </c:title>
        <c:numFmt formatCode="_(&quot;R$&quot;* #,##0_);_(&quot;R$&quot;* \(#,##0\);_(&quot;R$&quot;* &quot;-&quot;_);_(@_)" sourceLinked="0"/>
        <c:majorTickMark val="out"/>
        <c:minorTickMark val="none"/>
        <c:tickLblPos val="nextTo"/>
        <c:crossAx val="999360896"/>
        <c:crosses val="autoZero"/>
        <c:crossBetween val="between"/>
        <c:dispUnits>
          <c:builtInUnit val="millions"/>
          <c:dispUnitsLbl/>
        </c:dispUnits>
      </c:valAx>
      <c:valAx>
        <c:axId val="999361376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999364256"/>
        <c:crosses val="max"/>
        <c:crossBetween val="between"/>
        <c:majorUnit val="0.1"/>
      </c:valAx>
      <c:catAx>
        <c:axId val="999364256"/>
        <c:scaling>
          <c:orientation val="minMax"/>
        </c:scaling>
        <c:delete val="1"/>
        <c:axPos val="b"/>
        <c:majorTickMark val="out"/>
        <c:minorTickMark val="none"/>
        <c:tickLblPos val="nextTo"/>
        <c:crossAx val="99936137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Curva ABC - Subestação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3"/>
          <c:tx>
            <c:strRef>
              <c:f>'Curva ABC - SE'!$B$1</c:f>
              <c:strCache>
                <c:ptCount val="1"/>
                <c:pt idx="0">
                  <c:v>Custo Estimado (R$)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'Curva ABC - SE'!$A$2:$A$27</c:f>
              <c:strCache>
                <c:ptCount val="26"/>
                <c:pt idx="0">
                  <c:v>Montagem de Equipamentos</c:v>
                </c:pt>
                <c:pt idx="1">
                  <c:v>Fundações</c:v>
                </c:pt>
                <c:pt idx="2">
                  <c:v>Terraplanagem</c:v>
                </c:pt>
                <c:pt idx="3">
                  <c:v>Montagem Civil</c:v>
                </c:pt>
                <c:pt idx="4">
                  <c:v>Lançamento de Cabos (Força e Controle e Telecom)</c:v>
                </c:pt>
                <c:pt idx="5">
                  <c:v>Drenagem</c:v>
                </c:pt>
                <c:pt idx="6">
                  <c:v>Montagem de Painéis</c:v>
                </c:pt>
                <c:pt idx="7">
                  <c:v>Comissionamento de SPCS</c:v>
                </c:pt>
                <c:pt idx="8">
                  <c:v>Instalação do Canteiro de Obras</c:v>
                </c:pt>
                <c:pt idx="9">
                  <c:v>Montagem de Estrutura Metálica</c:v>
                </c:pt>
                <c:pt idx="10">
                  <c:v>Montagem dos Barramentos e SPDA</c:v>
                </c:pt>
                <c:pt idx="11">
                  <c:v>Lançamento de Cabos (PR, OPGW e Condutores)</c:v>
                </c:pt>
                <c:pt idx="12">
                  <c:v>Vias de Cabos</c:v>
                </c:pt>
                <c:pt idx="13">
                  <c:v>Edificações</c:v>
                </c:pt>
                <c:pt idx="14">
                  <c:v>Sondagem</c:v>
                </c:pt>
                <c:pt idx="15">
                  <c:v>Comissionamento de Equipamentos</c:v>
                </c:pt>
                <c:pt idx="16">
                  <c:v>Sistema de Aterramento</c:v>
                </c:pt>
                <c:pt idx="17">
                  <c:v>Urbanização</c:v>
                </c:pt>
                <c:pt idx="18">
                  <c:v>Sistema de Drenagem de Óleo</c:v>
                </c:pt>
                <c:pt idx="19">
                  <c:v>Comissionamento dos Serviços Auxiliares</c:v>
                </c:pt>
                <c:pt idx="20">
                  <c:v>Marcações Topográficas</c:v>
                </c:pt>
                <c:pt idx="21">
                  <c:v>Abertura de Acesso</c:v>
                </c:pt>
                <c:pt idx="22">
                  <c:v>Supressão Vegetal</c:v>
                </c:pt>
                <c:pt idx="23">
                  <c:v>Sinalização e Acessórios</c:v>
                </c:pt>
                <c:pt idx="24">
                  <c:v>Revisão Final</c:v>
                </c:pt>
                <c:pt idx="25">
                  <c:v>Medição de Resistividade do Solo</c:v>
                </c:pt>
              </c:strCache>
            </c:strRef>
          </c:cat>
          <c:val>
            <c:numRef>
              <c:f>'Curva ABC - SE'!$B$2:$B$27</c:f>
              <c:numCache>
                <c:formatCode>_("R$"* #,##0.00_);_("R$"* \(#,##0.00\);_("R$"* "-"??_);_(@_)</c:formatCode>
                <c:ptCount val="26"/>
                <c:pt idx="0">
                  <c:v>125000000</c:v>
                </c:pt>
                <c:pt idx="1">
                  <c:v>15000000</c:v>
                </c:pt>
                <c:pt idx="2">
                  <c:v>3000000</c:v>
                </c:pt>
                <c:pt idx="3">
                  <c:v>3000000</c:v>
                </c:pt>
                <c:pt idx="4">
                  <c:v>3000000</c:v>
                </c:pt>
                <c:pt idx="5">
                  <c:v>2500000</c:v>
                </c:pt>
                <c:pt idx="6">
                  <c:v>2500000</c:v>
                </c:pt>
                <c:pt idx="7">
                  <c:v>2100000</c:v>
                </c:pt>
                <c:pt idx="8">
                  <c:v>2000000</c:v>
                </c:pt>
                <c:pt idx="9">
                  <c:v>2000000</c:v>
                </c:pt>
                <c:pt idx="10">
                  <c:v>2000000</c:v>
                </c:pt>
                <c:pt idx="11">
                  <c:v>2000000</c:v>
                </c:pt>
                <c:pt idx="12">
                  <c:v>1900000</c:v>
                </c:pt>
                <c:pt idx="13">
                  <c:v>1500000</c:v>
                </c:pt>
                <c:pt idx="14">
                  <c:v>800000</c:v>
                </c:pt>
                <c:pt idx="15">
                  <c:v>800000</c:v>
                </c:pt>
                <c:pt idx="16">
                  <c:v>600000</c:v>
                </c:pt>
                <c:pt idx="17">
                  <c:v>600000</c:v>
                </c:pt>
                <c:pt idx="18">
                  <c:v>400000</c:v>
                </c:pt>
                <c:pt idx="19">
                  <c:v>300000</c:v>
                </c:pt>
                <c:pt idx="20">
                  <c:v>200000</c:v>
                </c:pt>
                <c:pt idx="21">
                  <c:v>200000</c:v>
                </c:pt>
                <c:pt idx="22">
                  <c:v>200000</c:v>
                </c:pt>
                <c:pt idx="23">
                  <c:v>200000</c:v>
                </c:pt>
                <c:pt idx="24">
                  <c:v>100000</c:v>
                </c:pt>
                <c:pt idx="25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B8-4F0F-B396-AB46C83C4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360896"/>
        <c:axId val="999357536"/>
      </c:barChart>
      <c:lineChart>
        <c:grouping val="standard"/>
        <c:varyColors val="0"/>
        <c:ser>
          <c:idx val="4"/>
          <c:order val="0"/>
          <c:tx>
            <c:strRef>
              <c:f>'Curva ABC - LT'!$F$1</c:f>
              <c:strCache>
                <c:ptCount val="1"/>
                <c:pt idx="0">
                  <c:v>% Acumulado</c:v>
                </c:pt>
              </c:strCache>
            </c:strRef>
          </c:tx>
          <c:spPr>
            <a:ln>
              <a:solidFill>
                <a:schemeClr val="tx2">
                  <a:lumMod val="50000"/>
                  <a:lumOff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2">
                  <a:lumMod val="50000"/>
                  <a:lumOff val="50000"/>
                </a:schemeClr>
              </a:solidFill>
              <a:ln>
                <a:solidFill>
                  <a:schemeClr val="tx2">
                    <a:lumMod val="50000"/>
                    <a:lumOff val="50000"/>
                  </a:schemeClr>
                </a:solidFill>
              </a:ln>
            </c:spPr>
          </c:marker>
          <c:cat>
            <c:strRef>
              <c:f>'Curva ABC - SE'!$A$2:$A$27</c:f>
              <c:strCache>
                <c:ptCount val="26"/>
                <c:pt idx="0">
                  <c:v>Montagem de Equipamentos</c:v>
                </c:pt>
                <c:pt idx="1">
                  <c:v>Fundações</c:v>
                </c:pt>
                <c:pt idx="2">
                  <c:v>Terraplanagem</c:v>
                </c:pt>
                <c:pt idx="3">
                  <c:v>Montagem Civil</c:v>
                </c:pt>
                <c:pt idx="4">
                  <c:v>Lançamento de Cabos (Força e Controle e Telecom)</c:v>
                </c:pt>
                <c:pt idx="5">
                  <c:v>Drenagem</c:v>
                </c:pt>
                <c:pt idx="6">
                  <c:v>Montagem de Painéis</c:v>
                </c:pt>
                <c:pt idx="7">
                  <c:v>Comissionamento de SPCS</c:v>
                </c:pt>
                <c:pt idx="8">
                  <c:v>Instalação do Canteiro de Obras</c:v>
                </c:pt>
                <c:pt idx="9">
                  <c:v>Montagem de Estrutura Metálica</c:v>
                </c:pt>
                <c:pt idx="10">
                  <c:v>Montagem dos Barramentos e SPDA</c:v>
                </c:pt>
                <c:pt idx="11">
                  <c:v>Lançamento de Cabos (PR, OPGW e Condutores)</c:v>
                </c:pt>
                <c:pt idx="12">
                  <c:v>Vias de Cabos</c:v>
                </c:pt>
                <c:pt idx="13">
                  <c:v>Edificações</c:v>
                </c:pt>
                <c:pt idx="14">
                  <c:v>Sondagem</c:v>
                </c:pt>
                <c:pt idx="15">
                  <c:v>Comissionamento de Equipamentos</c:v>
                </c:pt>
                <c:pt idx="16">
                  <c:v>Sistema de Aterramento</c:v>
                </c:pt>
                <c:pt idx="17">
                  <c:v>Urbanização</c:v>
                </c:pt>
                <c:pt idx="18">
                  <c:v>Sistema de Drenagem de Óleo</c:v>
                </c:pt>
                <c:pt idx="19">
                  <c:v>Comissionamento dos Serviços Auxiliares</c:v>
                </c:pt>
                <c:pt idx="20">
                  <c:v>Marcações Topográficas</c:v>
                </c:pt>
                <c:pt idx="21">
                  <c:v>Abertura de Acesso</c:v>
                </c:pt>
                <c:pt idx="22">
                  <c:v>Supressão Vegetal</c:v>
                </c:pt>
                <c:pt idx="23">
                  <c:v>Sinalização e Acessórios</c:v>
                </c:pt>
                <c:pt idx="24">
                  <c:v>Revisão Final</c:v>
                </c:pt>
                <c:pt idx="25">
                  <c:v>Medição de Resistividade do Solo</c:v>
                </c:pt>
              </c:strCache>
            </c:strRef>
          </c:cat>
          <c:val>
            <c:numRef>
              <c:f>'Curva ABC - SE'!$F$2:$F$27</c:f>
              <c:numCache>
                <c:formatCode>0.0%</c:formatCode>
                <c:ptCount val="26"/>
                <c:pt idx="0">
                  <c:v>0.72691323563619448</c:v>
                </c:pt>
                <c:pt idx="1">
                  <c:v>0.81414282391253778</c:v>
                </c:pt>
                <c:pt idx="2">
                  <c:v>0.83158874156780649</c:v>
                </c:pt>
                <c:pt idx="3">
                  <c:v>0.84903465922307519</c:v>
                </c:pt>
                <c:pt idx="4">
                  <c:v>0.8664805768783439</c:v>
                </c:pt>
                <c:pt idx="5">
                  <c:v>0.8810188415910678</c:v>
                </c:pt>
                <c:pt idx="6">
                  <c:v>0.89555710630379171</c:v>
                </c:pt>
                <c:pt idx="7">
                  <c:v>0.90776924866247977</c:v>
                </c:pt>
                <c:pt idx="8">
                  <c:v>0.91939986043265887</c:v>
                </c:pt>
                <c:pt idx="9">
                  <c:v>0.93103047220283797</c:v>
                </c:pt>
                <c:pt idx="10">
                  <c:v>0.94266108397301707</c:v>
                </c:pt>
                <c:pt idx="11">
                  <c:v>0.95429169574319617</c:v>
                </c:pt>
                <c:pt idx="12">
                  <c:v>0.96534077692486631</c:v>
                </c:pt>
                <c:pt idx="13">
                  <c:v>0.9740637357525006</c:v>
                </c:pt>
                <c:pt idx="14">
                  <c:v>0.97871598046057229</c:v>
                </c:pt>
                <c:pt idx="15">
                  <c:v>0.98336822516864397</c:v>
                </c:pt>
                <c:pt idx="16">
                  <c:v>0.98685740869969774</c:v>
                </c:pt>
                <c:pt idx="17">
                  <c:v>0.9903465922307515</c:v>
                </c:pt>
                <c:pt idx="18">
                  <c:v>0.99267271458478734</c:v>
                </c:pt>
                <c:pt idx="19">
                  <c:v>0.99441730635031422</c:v>
                </c:pt>
                <c:pt idx="20">
                  <c:v>0.99558036752733214</c:v>
                </c:pt>
                <c:pt idx="21">
                  <c:v>0.99674342870435007</c:v>
                </c:pt>
                <c:pt idx="22">
                  <c:v>0.99790648988136799</c:v>
                </c:pt>
                <c:pt idx="23">
                  <c:v>0.99906955105838591</c:v>
                </c:pt>
                <c:pt idx="24">
                  <c:v>0.99965108164689487</c:v>
                </c:pt>
                <c:pt idx="25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6D-42FD-A656-3D9921730D7C}"/>
            </c:ext>
          </c:extLst>
        </c:ser>
        <c:ser>
          <c:idx val="3"/>
          <c:order val="1"/>
          <c:tx>
            <c:strRef>
              <c:f>'Curva ABC - LT'!$D$1</c:f>
              <c:strCache>
                <c:ptCount val="1"/>
                <c:pt idx="0">
                  <c:v>Limite Classe A</c:v>
                </c:pt>
              </c:strCache>
            </c:strRef>
          </c:tx>
          <c:spPr>
            <a:ln w="22225">
              <a:solidFill>
                <a:srgbClr val="7030A0"/>
              </a:solidFill>
              <a:prstDash val="sysDash"/>
            </a:ln>
          </c:spPr>
          <c:marker>
            <c:symbol val="none"/>
          </c:marker>
          <c:cat>
            <c:strRef>
              <c:f>'Curva ABC - LT'!$A$2:$A$15</c:f>
              <c:strCache>
                <c:ptCount val="14"/>
                <c:pt idx="0">
                  <c:v>Lançamento de Cabos (PR, OPGW e Condutores)</c:v>
                </c:pt>
                <c:pt idx="1">
                  <c:v>Montagem de Estrutura Metálica</c:v>
                </c:pt>
                <c:pt idx="2">
                  <c:v>Fundações</c:v>
                </c:pt>
                <c:pt idx="3">
                  <c:v>Instalação do Canteiro de Obras</c:v>
                </c:pt>
                <c:pt idx="4">
                  <c:v>Sinalização e Acessórios</c:v>
                </c:pt>
                <c:pt idx="5">
                  <c:v>Instalação do Cabo Contrapeso</c:v>
                </c:pt>
                <c:pt idx="6">
                  <c:v>Abertura de Acesso</c:v>
                </c:pt>
                <c:pt idx="7">
                  <c:v>Supressão Vegetal</c:v>
                </c:pt>
                <c:pt idx="8">
                  <c:v>Comissionamento de Solo</c:v>
                </c:pt>
                <c:pt idx="9">
                  <c:v>Comissionamento Aéreo</c:v>
                </c:pt>
                <c:pt idx="10">
                  <c:v>Marcações Topográficas</c:v>
                </c:pt>
                <c:pt idx="11">
                  <c:v>Sondagem</c:v>
                </c:pt>
                <c:pt idx="12">
                  <c:v>Revisão Final</c:v>
                </c:pt>
                <c:pt idx="13">
                  <c:v>Medição de Resistividade do Solo</c:v>
                </c:pt>
              </c:strCache>
            </c:strRef>
          </c:cat>
          <c:val>
            <c:numRef>
              <c:f>'Curva ABC - SE'!$D$2:$D$27</c:f>
              <c:numCache>
                <c:formatCode>0.0%</c:formatCode>
                <c:ptCount val="26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6D-42FD-A656-3D9921730D7C}"/>
            </c:ext>
          </c:extLst>
        </c:ser>
        <c:ser>
          <c:idx val="2"/>
          <c:order val="2"/>
          <c:tx>
            <c:strRef>
              <c:f>'Curva ABC - LT'!$E$1</c:f>
              <c:strCache>
                <c:ptCount val="1"/>
                <c:pt idx="0">
                  <c:v>Limite Classe B</c:v>
                </c:pt>
              </c:strCache>
            </c:strRef>
          </c:tx>
          <c:spPr>
            <a:ln w="22225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strRef>
              <c:f>'Curva ABC - SE'!$A$2:$A$27</c:f>
              <c:strCache>
                <c:ptCount val="26"/>
                <c:pt idx="0">
                  <c:v>Montagem de Equipamentos</c:v>
                </c:pt>
                <c:pt idx="1">
                  <c:v>Fundações</c:v>
                </c:pt>
                <c:pt idx="2">
                  <c:v>Terraplanagem</c:v>
                </c:pt>
                <c:pt idx="3">
                  <c:v>Montagem Civil</c:v>
                </c:pt>
                <c:pt idx="4">
                  <c:v>Lançamento de Cabos (Força e Controle e Telecom)</c:v>
                </c:pt>
                <c:pt idx="5">
                  <c:v>Drenagem</c:v>
                </c:pt>
                <c:pt idx="6">
                  <c:v>Montagem de Painéis</c:v>
                </c:pt>
                <c:pt idx="7">
                  <c:v>Comissionamento de SPCS</c:v>
                </c:pt>
                <c:pt idx="8">
                  <c:v>Instalação do Canteiro de Obras</c:v>
                </c:pt>
                <c:pt idx="9">
                  <c:v>Montagem de Estrutura Metálica</c:v>
                </c:pt>
                <c:pt idx="10">
                  <c:v>Montagem dos Barramentos e SPDA</c:v>
                </c:pt>
                <c:pt idx="11">
                  <c:v>Lançamento de Cabos (PR, OPGW e Condutores)</c:v>
                </c:pt>
                <c:pt idx="12">
                  <c:v>Vias de Cabos</c:v>
                </c:pt>
                <c:pt idx="13">
                  <c:v>Edificações</c:v>
                </c:pt>
                <c:pt idx="14">
                  <c:v>Sondagem</c:v>
                </c:pt>
                <c:pt idx="15">
                  <c:v>Comissionamento de Equipamentos</c:v>
                </c:pt>
                <c:pt idx="16">
                  <c:v>Sistema de Aterramento</c:v>
                </c:pt>
                <c:pt idx="17">
                  <c:v>Urbanização</c:v>
                </c:pt>
                <c:pt idx="18">
                  <c:v>Sistema de Drenagem de Óleo</c:v>
                </c:pt>
                <c:pt idx="19">
                  <c:v>Comissionamento dos Serviços Auxiliares</c:v>
                </c:pt>
                <c:pt idx="20">
                  <c:v>Marcações Topográficas</c:v>
                </c:pt>
                <c:pt idx="21">
                  <c:v>Abertura de Acesso</c:v>
                </c:pt>
                <c:pt idx="22">
                  <c:v>Supressão Vegetal</c:v>
                </c:pt>
                <c:pt idx="23">
                  <c:v>Sinalização e Acessórios</c:v>
                </c:pt>
                <c:pt idx="24">
                  <c:v>Revisão Final</c:v>
                </c:pt>
                <c:pt idx="25">
                  <c:v>Medição de Resistividade do Solo</c:v>
                </c:pt>
              </c:strCache>
            </c:strRef>
          </c:cat>
          <c:val>
            <c:numRef>
              <c:f>'Curva ABC - SE'!$E$2:$E$27</c:f>
              <c:numCache>
                <c:formatCode>0.0%</c:formatCode>
                <c:ptCount val="26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0.95</c:v>
                </c:pt>
                <c:pt idx="22">
                  <c:v>0.95</c:v>
                </c:pt>
                <c:pt idx="23">
                  <c:v>0.95</c:v>
                </c:pt>
                <c:pt idx="24">
                  <c:v>0.95</c:v>
                </c:pt>
                <c:pt idx="25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6D-42FD-A656-3D9921730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254559"/>
        <c:axId val="1944252159"/>
      </c:lineChart>
      <c:catAx>
        <c:axId val="9993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999357536"/>
        <c:crosses val="autoZero"/>
        <c:auto val="1"/>
        <c:lblAlgn val="ctr"/>
        <c:lblOffset val="100"/>
        <c:noMultiLvlLbl val="0"/>
      </c:catAx>
      <c:valAx>
        <c:axId val="999357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Custo Estimado (%)</a:t>
                </a:r>
              </a:p>
            </c:rich>
          </c:tx>
          <c:overlay val="0"/>
        </c:title>
        <c:numFmt formatCode="_(&quot;R$&quot;* #,##0_);_(&quot;R$&quot;* \(#,##0\);_(&quot;R$&quot;* &quot;-&quot;_);_(@_)" sourceLinked="0"/>
        <c:majorTickMark val="out"/>
        <c:minorTickMark val="none"/>
        <c:tickLblPos val="nextTo"/>
        <c:crossAx val="999360896"/>
        <c:crosses val="autoZero"/>
        <c:crossBetween val="between"/>
        <c:dispUnits>
          <c:builtInUnit val="millions"/>
          <c:dispUnitsLbl/>
        </c:dispUnits>
      </c:valAx>
      <c:valAx>
        <c:axId val="1944252159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crossAx val="1944254559"/>
        <c:crosses val="max"/>
        <c:crossBetween val="between"/>
      </c:valAx>
      <c:catAx>
        <c:axId val="19442545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44252159"/>
        <c:crosses val="autoZero"/>
        <c:auto val="1"/>
        <c:lblAlgn val="ctr"/>
        <c:lblOffset val="100"/>
        <c:noMultiLvlLbl val="0"/>
      </c:catAx>
      <c:spPr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140448</xdr:colOff>
      <xdr:row>0</xdr:row>
      <xdr:rowOff>96221</xdr:rowOff>
    </xdr:from>
    <xdr:to>
      <xdr:col>17</xdr:col>
      <xdr:colOff>394446</xdr:colOff>
      <xdr:row>20</xdr:row>
      <xdr:rowOff>147021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490C63C-9578-B096-D6A3-E1EBFF4DDD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295835</xdr:colOff>
      <xdr:row>0</xdr:row>
      <xdr:rowOff>161365</xdr:rowOff>
    </xdr:from>
    <xdr:to>
      <xdr:col>25</xdr:col>
      <xdr:colOff>35859</xdr:colOff>
      <xdr:row>27</xdr:row>
      <xdr:rowOff>125506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F988D481-384D-4C94-867F-4D3DA622B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CD15-1000-40C1-8B81-1E1321741057}">
  <sheetPr codeName="Planilha1"/>
  <dimension ref="B2:F49"/>
  <sheetViews>
    <sheetView showGridLines="0" tabSelected="1" workbookViewId="0">
      <selection activeCell="B55" sqref="B55"/>
    </sheetView>
  </sheetViews>
  <sheetFormatPr defaultRowHeight="15" x14ac:dyDescent="0.25"/>
  <cols>
    <col min="1" max="1" width="3" customWidth="1"/>
    <col min="2" max="2" width="42.140625" bestFit="1" customWidth="1"/>
    <col min="3" max="3" width="19.42578125" customWidth="1"/>
    <col min="4" max="4" width="12.42578125" customWidth="1"/>
    <col min="5" max="5" width="12" bestFit="1" customWidth="1"/>
  </cols>
  <sheetData>
    <row r="2" spans="2:6" ht="409.5" customHeight="1" x14ac:dyDescent="0.25">
      <c r="B2" s="13" t="s">
        <v>40</v>
      </c>
      <c r="C2" s="13"/>
      <c r="D2" s="13"/>
      <c r="E2" s="13"/>
    </row>
    <row r="3" spans="2:6" hidden="1" x14ac:dyDescent="0.25"/>
    <row r="4" spans="2:6" hidden="1" x14ac:dyDescent="0.25">
      <c r="B4" s="6" t="s">
        <v>0</v>
      </c>
      <c r="C4" s="1" t="s">
        <v>1</v>
      </c>
      <c r="D4" s="1" t="s">
        <v>2</v>
      </c>
      <c r="E4" s="1" t="s">
        <v>3</v>
      </c>
    </row>
    <row r="5" spans="2:6" hidden="1" x14ac:dyDescent="0.25">
      <c r="B5" s="1" t="s">
        <v>4</v>
      </c>
      <c r="C5" s="2">
        <v>300000</v>
      </c>
      <c r="D5" s="3">
        <f t="shared" ref="D5:D15" si="0">C5/$C$19</f>
        <v>1.5372790161414297E-3</v>
      </c>
      <c r="E5" s="3">
        <f>D5</f>
        <v>1.5372790161414297E-3</v>
      </c>
      <c r="F5" t="s">
        <v>5</v>
      </c>
    </row>
    <row r="6" spans="2:6" hidden="1" x14ac:dyDescent="0.25">
      <c r="B6" s="1" t="s">
        <v>6</v>
      </c>
      <c r="C6" s="2">
        <v>500000</v>
      </c>
      <c r="D6" s="3">
        <f t="shared" si="0"/>
        <v>2.5621316935690495E-3</v>
      </c>
      <c r="E6" s="3">
        <f>D6+E5</f>
        <v>4.0994107097104791E-3</v>
      </c>
      <c r="F6" t="s">
        <v>5</v>
      </c>
    </row>
    <row r="7" spans="2:6" hidden="1" x14ac:dyDescent="0.25">
      <c r="B7" s="1" t="s">
        <v>7</v>
      </c>
      <c r="C7" s="2">
        <v>500000</v>
      </c>
      <c r="D7" s="3">
        <f t="shared" si="0"/>
        <v>2.5621316935690495E-3</v>
      </c>
      <c r="E7" s="3">
        <f t="shared" ref="E7:E18" si="1">D7+E6</f>
        <v>6.661542403279529E-3</v>
      </c>
      <c r="F7" t="s">
        <v>5</v>
      </c>
    </row>
    <row r="8" spans="2:6" hidden="1" x14ac:dyDescent="0.25">
      <c r="B8" s="1" t="s">
        <v>8</v>
      </c>
      <c r="C8" s="2">
        <v>4000000</v>
      </c>
      <c r="D8" s="12">
        <f t="shared" si="0"/>
        <v>2.0497053548552396E-2</v>
      </c>
      <c r="E8" s="3">
        <f t="shared" si="1"/>
        <v>2.7158595951831926E-2</v>
      </c>
      <c r="F8" t="s">
        <v>9</v>
      </c>
    </row>
    <row r="9" spans="2:6" hidden="1" x14ac:dyDescent="0.25">
      <c r="B9" s="1" t="s">
        <v>10</v>
      </c>
      <c r="C9" s="2">
        <v>100000</v>
      </c>
      <c r="D9" s="3">
        <f t="shared" si="0"/>
        <v>5.1242633871380989E-4</v>
      </c>
      <c r="E9" s="3">
        <f t="shared" si="1"/>
        <v>2.7671022290545737E-2</v>
      </c>
      <c r="F9" t="s">
        <v>5</v>
      </c>
    </row>
    <row r="10" spans="2:6" hidden="1" x14ac:dyDescent="0.25">
      <c r="B10" s="1" t="s">
        <v>11</v>
      </c>
      <c r="C10" s="2">
        <v>300000</v>
      </c>
      <c r="D10" s="3">
        <f t="shared" si="0"/>
        <v>1.5372790161414297E-3</v>
      </c>
      <c r="E10" s="3">
        <f t="shared" si="1"/>
        <v>2.9208301306687168E-2</v>
      </c>
      <c r="F10" t="s">
        <v>5</v>
      </c>
    </row>
    <row r="11" spans="2:6" hidden="1" x14ac:dyDescent="0.25">
      <c r="B11" s="1" t="s">
        <v>12</v>
      </c>
      <c r="C11" s="2">
        <v>3000000</v>
      </c>
      <c r="D11" s="3">
        <f t="shared" si="0"/>
        <v>1.5372790161414296E-2</v>
      </c>
      <c r="E11" s="3">
        <f t="shared" si="1"/>
        <v>4.4581091468101464E-2</v>
      </c>
      <c r="F11" t="s">
        <v>5</v>
      </c>
    </row>
    <row r="12" spans="2:6" hidden="1" x14ac:dyDescent="0.25">
      <c r="B12" s="1" t="s">
        <v>13</v>
      </c>
      <c r="C12" s="2">
        <v>25000000</v>
      </c>
      <c r="D12" s="12">
        <f t="shared" si="0"/>
        <v>0.12810658467845248</v>
      </c>
      <c r="E12" s="3">
        <f t="shared" si="1"/>
        <v>0.17268767614655395</v>
      </c>
      <c r="F12" t="s">
        <v>9</v>
      </c>
    </row>
    <row r="13" spans="2:6" hidden="1" x14ac:dyDescent="0.25">
      <c r="B13" s="1" t="s">
        <v>14</v>
      </c>
      <c r="C13" s="2">
        <f>195000000*0.35</f>
        <v>68250000</v>
      </c>
      <c r="D13" s="11">
        <f t="shared" si="0"/>
        <v>0.34973097617217525</v>
      </c>
      <c r="E13" s="3">
        <f t="shared" si="1"/>
        <v>0.52241865231872919</v>
      </c>
      <c r="F13" t="s">
        <v>15</v>
      </c>
    </row>
    <row r="14" spans="2:6" hidden="1" x14ac:dyDescent="0.25">
      <c r="B14" s="1" t="s">
        <v>16</v>
      </c>
      <c r="C14" s="2">
        <v>88000000</v>
      </c>
      <c r="D14" s="11">
        <f t="shared" si="0"/>
        <v>0.4509351780681527</v>
      </c>
      <c r="E14" s="3">
        <f t="shared" si="1"/>
        <v>0.97335383038688184</v>
      </c>
      <c r="F14" t="s">
        <v>15</v>
      </c>
    </row>
    <row r="15" spans="2:6" hidden="1" x14ac:dyDescent="0.25">
      <c r="B15" s="1" t="s">
        <v>17</v>
      </c>
      <c r="C15" s="2">
        <v>4000000</v>
      </c>
      <c r="D15" s="12">
        <f t="shared" si="0"/>
        <v>2.0497053548552396E-2</v>
      </c>
      <c r="E15" s="3">
        <f t="shared" si="1"/>
        <v>0.99385088393543419</v>
      </c>
      <c r="F15" t="s">
        <v>9</v>
      </c>
    </row>
    <row r="16" spans="2:6" hidden="1" x14ac:dyDescent="0.25">
      <c r="B16" s="1" t="s">
        <v>18</v>
      </c>
      <c r="C16" s="2">
        <v>200000</v>
      </c>
      <c r="D16" s="3">
        <f t="shared" ref="D16:D18" si="2">C16/$C$19</f>
        <v>1.0248526774276198E-3</v>
      </c>
      <c r="E16" s="3">
        <f t="shared" si="1"/>
        <v>0.99487573661286177</v>
      </c>
      <c r="F16" t="s">
        <v>5</v>
      </c>
    </row>
    <row r="17" spans="2:6" hidden="1" x14ac:dyDescent="0.25">
      <c r="B17" s="1" t="s">
        <v>19</v>
      </c>
      <c r="C17" s="2">
        <v>500000</v>
      </c>
      <c r="D17" s="3">
        <f t="shared" si="2"/>
        <v>2.5621316935690495E-3</v>
      </c>
      <c r="E17" s="3">
        <f t="shared" si="1"/>
        <v>0.99743786830643077</v>
      </c>
      <c r="F17" t="s">
        <v>5</v>
      </c>
    </row>
    <row r="18" spans="2:6" hidden="1" x14ac:dyDescent="0.25">
      <c r="B18" s="1" t="s">
        <v>20</v>
      </c>
      <c r="C18" s="2">
        <v>500000</v>
      </c>
      <c r="D18" s="3">
        <f t="shared" si="2"/>
        <v>2.5621316935690495E-3</v>
      </c>
      <c r="E18" s="3">
        <f t="shared" si="1"/>
        <v>0.99999999999999978</v>
      </c>
      <c r="F18" t="s">
        <v>5</v>
      </c>
    </row>
    <row r="19" spans="2:6" hidden="1" x14ac:dyDescent="0.25">
      <c r="C19" s="2">
        <f>SUM(C5:C18)</f>
        <v>195150000</v>
      </c>
      <c r="D19" s="3">
        <f>C19/$C$19</f>
        <v>1</v>
      </c>
      <c r="E19" s="3"/>
    </row>
    <row r="20" spans="2:6" hidden="1" x14ac:dyDescent="0.25"/>
    <row r="21" spans="2:6" hidden="1" x14ac:dyDescent="0.25">
      <c r="B21" s="7" t="s">
        <v>21</v>
      </c>
      <c r="C21" s="1" t="s">
        <v>1</v>
      </c>
      <c r="D21" s="1" t="s">
        <v>2</v>
      </c>
      <c r="E21" s="1" t="s">
        <v>3</v>
      </c>
    </row>
    <row r="22" spans="2:6" hidden="1" x14ac:dyDescent="0.25">
      <c r="B22" s="8" t="s">
        <v>4</v>
      </c>
      <c r="C22" s="2">
        <v>200000</v>
      </c>
      <c r="D22" s="4">
        <f>C22/$C$48</f>
        <v>1.1630611770179111E-3</v>
      </c>
      <c r="E22" s="5">
        <f>D22</f>
        <v>1.1630611770179111E-3</v>
      </c>
    </row>
    <row r="23" spans="2:6" hidden="1" x14ac:dyDescent="0.25">
      <c r="B23" s="8" t="s">
        <v>6</v>
      </c>
      <c r="C23" s="2">
        <v>200000</v>
      </c>
      <c r="D23" s="4">
        <f t="shared" ref="D23:D48" si="3">C23/$C$48</f>
        <v>1.1630611770179111E-3</v>
      </c>
      <c r="E23" s="5">
        <f>D23+E22</f>
        <v>2.3261223540358223E-3</v>
      </c>
    </row>
    <row r="24" spans="2:6" hidden="1" x14ac:dyDescent="0.25">
      <c r="B24" s="8" t="s">
        <v>7</v>
      </c>
      <c r="C24" s="2">
        <v>200000</v>
      </c>
      <c r="D24" s="4">
        <f t="shared" si="3"/>
        <v>1.1630611770179111E-3</v>
      </c>
      <c r="E24" s="5">
        <f t="shared" ref="E24:E47" si="4">D24+E23</f>
        <v>3.4891835310537334E-3</v>
      </c>
    </row>
    <row r="25" spans="2:6" hidden="1" x14ac:dyDescent="0.25">
      <c r="B25" s="8" t="s">
        <v>8</v>
      </c>
      <c r="C25" s="2">
        <v>2000000</v>
      </c>
      <c r="D25" s="10">
        <f t="shared" si="3"/>
        <v>1.1630611770179112E-2</v>
      </c>
      <c r="E25" s="5">
        <f t="shared" si="4"/>
        <v>1.5119795301232846E-2</v>
      </c>
    </row>
    <row r="26" spans="2:6" hidden="1" x14ac:dyDescent="0.25">
      <c r="B26" s="1" t="s">
        <v>10</v>
      </c>
      <c r="C26" s="2">
        <v>60000</v>
      </c>
      <c r="D26" s="4">
        <f t="shared" si="3"/>
        <v>3.4891835310537332E-4</v>
      </c>
      <c r="E26" s="5">
        <f t="shared" si="4"/>
        <v>1.5468713654338219E-2</v>
      </c>
    </row>
    <row r="27" spans="2:6" hidden="1" x14ac:dyDescent="0.25">
      <c r="B27" s="8" t="s">
        <v>11</v>
      </c>
      <c r="C27" s="2">
        <v>800000</v>
      </c>
      <c r="D27" s="4">
        <f t="shared" si="3"/>
        <v>4.6522447080716445E-3</v>
      </c>
      <c r="E27" s="5">
        <f t="shared" si="4"/>
        <v>2.0120958362409864E-2</v>
      </c>
    </row>
    <row r="28" spans="2:6" hidden="1" x14ac:dyDescent="0.25">
      <c r="B28" s="8" t="s">
        <v>22</v>
      </c>
      <c r="C28" s="2">
        <v>3000000</v>
      </c>
      <c r="D28" s="10">
        <f t="shared" si="3"/>
        <v>1.7445917655268667E-2</v>
      </c>
      <c r="E28" s="5">
        <f t="shared" si="4"/>
        <v>3.7566876017678531E-2</v>
      </c>
    </row>
    <row r="29" spans="2:6" hidden="1" x14ac:dyDescent="0.25">
      <c r="B29" s="8" t="s">
        <v>23</v>
      </c>
      <c r="C29" s="2">
        <v>2500000</v>
      </c>
      <c r="D29" s="10">
        <f t="shared" si="3"/>
        <v>1.4538264712723889E-2</v>
      </c>
      <c r="E29" s="5">
        <f t="shared" si="4"/>
        <v>5.210514073040242E-2</v>
      </c>
    </row>
    <row r="30" spans="2:6" hidden="1" x14ac:dyDescent="0.25">
      <c r="B30" s="1" t="s">
        <v>24</v>
      </c>
      <c r="C30" s="2">
        <v>600000</v>
      </c>
      <c r="D30" s="4">
        <f t="shared" si="3"/>
        <v>3.4891835310537334E-3</v>
      </c>
      <c r="E30" s="5">
        <f t="shared" si="4"/>
        <v>5.5594324261456156E-2</v>
      </c>
    </row>
    <row r="31" spans="2:6" hidden="1" x14ac:dyDescent="0.25">
      <c r="B31" s="8" t="s">
        <v>13</v>
      </c>
      <c r="C31" s="2">
        <v>15000000</v>
      </c>
      <c r="D31" s="9">
        <f t="shared" si="3"/>
        <v>8.7229588276343334E-2</v>
      </c>
      <c r="E31" s="5">
        <f t="shared" si="4"/>
        <v>0.1428239125377995</v>
      </c>
    </row>
    <row r="32" spans="2:6" hidden="1" x14ac:dyDescent="0.25">
      <c r="B32" s="8" t="s">
        <v>25</v>
      </c>
      <c r="C32" s="2">
        <v>400000</v>
      </c>
      <c r="D32" s="4">
        <f t="shared" si="3"/>
        <v>2.3261223540358223E-3</v>
      </c>
      <c r="E32" s="5">
        <f t="shared" si="4"/>
        <v>0.14515003489183531</v>
      </c>
    </row>
    <row r="33" spans="2:5" hidden="1" x14ac:dyDescent="0.25">
      <c r="B33" s="8" t="s">
        <v>26</v>
      </c>
      <c r="C33" s="2">
        <v>2000000</v>
      </c>
      <c r="D33" s="10">
        <f t="shared" si="3"/>
        <v>1.1630611770179112E-2</v>
      </c>
      <c r="E33" s="5">
        <f t="shared" si="4"/>
        <v>0.15678064666201441</v>
      </c>
    </row>
    <row r="34" spans="2:5" hidden="1" x14ac:dyDescent="0.25">
      <c r="B34" s="8" t="s">
        <v>27</v>
      </c>
      <c r="C34" s="2">
        <v>1500000</v>
      </c>
      <c r="D34" s="4">
        <f t="shared" si="3"/>
        <v>8.7229588276343337E-3</v>
      </c>
      <c r="E34" s="5">
        <f t="shared" si="4"/>
        <v>0.16550360548964874</v>
      </c>
    </row>
    <row r="35" spans="2:5" hidden="1" x14ac:dyDescent="0.25">
      <c r="B35" s="8" t="s">
        <v>28</v>
      </c>
      <c r="C35" s="2">
        <v>3000000</v>
      </c>
      <c r="D35" s="10">
        <f t="shared" si="3"/>
        <v>1.7445917655268667E-2</v>
      </c>
      <c r="E35" s="5">
        <f t="shared" si="4"/>
        <v>0.18294952314491741</v>
      </c>
    </row>
    <row r="36" spans="2:5" hidden="1" x14ac:dyDescent="0.25">
      <c r="B36" s="1" t="s">
        <v>14</v>
      </c>
      <c r="C36" s="2">
        <v>2000000</v>
      </c>
      <c r="D36" s="10">
        <f t="shared" si="3"/>
        <v>1.1630611770179112E-2</v>
      </c>
      <c r="E36" s="5">
        <f t="shared" si="4"/>
        <v>0.19458013491509651</v>
      </c>
    </row>
    <row r="37" spans="2:5" hidden="1" x14ac:dyDescent="0.25">
      <c r="B37" s="1" t="s">
        <v>29</v>
      </c>
      <c r="C37" s="2">
        <v>125000000</v>
      </c>
      <c r="D37" s="9">
        <f t="shared" si="3"/>
        <v>0.72691323563619448</v>
      </c>
      <c r="E37" s="5">
        <f t="shared" si="4"/>
        <v>0.92149337055129099</v>
      </c>
    </row>
    <row r="38" spans="2:5" hidden="1" x14ac:dyDescent="0.25">
      <c r="B38" s="1" t="s">
        <v>30</v>
      </c>
      <c r="C38" s="2">
        <v>2000000</v>
      </c>
      <c r="D38" s="10">
        <f t="shared" si="3"/>
        <v>1.1630611770179112E-2</v>
      </c>
      <c r="E38" s="5">
        <f t="shared" si="4"/>
        <v>0.93312398232147009</v>
      </c>
    </row>
    <row r="39" spans="2:5" hidden="1" x14ac:dyDescent="0.25">
      <c r="B39" s="1" t="s">
        <v>16</v>
      </c>
      <c r="C39" s="2">
        <v>2000000</v>
      </c>
      <c r="D39" s="10">
        <f t="shared" si="3"/>
        <v>1.1630611770179112E-2</v>
      </c>
      <c r="E39" s="5">
        <f t="shared" si="4"/>
        <v>0.94475459409164919</v>
      </c>
    </row>
    <row r="40" spans="2:5" hidden="1" x14ac:dyDescent="0.25">
      <c r="B40" s="1" t="s">
        <v>31</v>
      </c>
      <c r="C40" s="2">
        <v>3000000</v>
      </c>
      <c r="D40" s="10">
        <f t="shared" si="3"/>
        <v>1.7445917655268667E-2</v>
      </c>
      <c r="E40" s="5">
        <f t="shared" si="4"/>
        <v>0.9622005117469179</v>
      </c>
    </row>
    <row r="41" spans="2:5" hidden="1" x14ac:dyDescent="0.25">
      <c r="B41" s="1" t="s">
        <v>32</v>
      </c>
      <c r="C41" s="2">
        <v>2500000</v>
      </c>
      <c r="D41" s="10">
        <f t="shared" si="3"/>
        <v>1.4538264712723889E-2</v>
      </c>
      <c r="E41" s="5">
        <f t="shared" si="4"/>
        <v>0.9767387764596418</v>
      </c>
    </row>
    <row r="42" spans="2:5" hidden="1" x14ac:dyDescent="0.25">
      <c r="B42" s="8" t="s">
        <v>33</v>
      </c>
      <c r="C42" s="2">
        <v>600000</v>
      </c>
      <c r="D42" s="4">
        <f t="shared" si="3"/>
        <v>3.4891835310537334E-3</v>
      </c>
      <c r="E42" s="5">
        <f t="shared" si="4"/>
        <v>0.98022795999069556</v>
      </c>
    </row>
    <row r="43" spans="2:5" hidden="1" x14ac:dyDescent="0.25">
      <c r="B43" s="1" t="s">
        <v>17</v>
      </c>
      <c r="C43" s="2">
        <v>200000</v>
      </c>
      <c r="D43" s="4">
        <f t="shared" si="3"/>
        <v>1.1630611770179111E-3</v>
      </c>
      <c r="E43" s="5">
        <f t="shared" si="4"/>
        <v>0.98139102116771348</v>
      </c>
    </row>
    <row r="44" spans="2:5" hidden="1" x14ac:dyDescent="0.25">
      <c r="B44" s="1" t="s">
        <v>18</v>
      </c>
      <c r="C44" s="2">
        <v>100000</v>
      </c>
      <c r="D44" s="4">
        <f t="shared" si="3"/>
        <v>5.8153058850895557E-4</v>
      </c>
      <c r="E44" s="5">
        <f t="shared" si="4"/>
        <v>0.98197255175622244</v>
      </c>
    </row>
    <row r="45" spans="2:5" hidden="1" x14ac:dyDescent="0.25">
      <c r="B45" s="1" t="s">
        <v>34</v>
      </c>
      <c r="C45" s="2">
        <v>300000</v>
      </c>
      <c r="D45" s="4">
        <f t="shared" si="3"/>
        <v>1.7445917655268667E-3</v>
      </c>
      <c r="E45" s="5">
        <f t="shared" si="4"/>
        <v>0.98371714352174933</v>
      </c>
    </row>
    <row r="46" spans="2:5" hidden="1" x14ac:dyDescent="0.25">
      <c r="B46" s="1" t="s">
        <v>35</v>
      </c>
      <c r="C46" s="2">
        <v>800000</v>
      </c>
      <c r="D46" s="4">
        <f t="shared" si="3"/>
        <v>4.6522447080716445E-3</v>
      </c>
      <c r="E46" s="5">
        <f t="shared" si="4"/>
        <v>0.98836938822982101</v>
      </c>
    </row>
    <row r="47" spans="2:5" hidden="1" x14ac:dyDescent="0.25">
      <c r="B47" s="1" t="s">
        <v>36</v>
      </c>
      <c r="C47" s="2">
        <v>2000000</v>
      </c>
      <c r="D47" s="10">
        <f t="shared" si="3"/>
        <v>1.1630611770179112E-2</v>
      </c>
      <c r="E47" s="5">
        <f t="shared" si="4"/>
        <v>1.0000000000000002</v>
      </c>
    </row>
    <row r="48" spans="2:5" hidden="1" x14ac:dyDescent="0.25">
      <c r="C48" s="2">
        <f>SUM(C22:C47)</f>
        <v>171960000</v>
      </c>
      <c r="D48" s="4">
        <f t="shared" si="3"/>
        <v>1</v>
      </c>
      <c r="E48" s="5"/>
    </row>
    <row r="49" hidden="1" x14ac:dyDescent="0.25"/>
  </sheetData>
  <mergeCells count="1">
    <mergeCell ref="B2:E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F40A9-B200-4C11-8AD0-30B67E333136}">
  <sheetPr codeName="Planilha2"/>
  <dimension ref="A1:M34"/>
  <sheetViews>
    <sheetView showGridLines="0" zoomScale="85" zoomScaleNormal="85" workbookViewId="0">
      <selection activeCell="B15" sqref="B15"/>
    </sheetView>
  </sheetViews>
  <sheetFormatPr defaultColWidth="8.85546875" defaultRowHeight="15" x14ac:dyDescent="0.25"/>
  <cols>
    <col min="1" max="1" width="47.140625" style="17" bestFit="1" customWidth="1"/>
    <col min="2" max="2" width="24.42578125" style="17" bestFit="1" customWidth="1"/>
    <col min="3" max="3" width="14.5703125" style="18" bestFit="1" customWidth="1"/>
    <col min="4" max="5" width="18.28515625" style="18" bestFit="1" customWidth="1"/>
    <col min="6" max="6" width="15.85546875" style="18" bestFit="1" customWidth="1"/>
    <col min="7" max="7" width="21.85546875" style="18" bestFit="1" customWidth="1"/>
    <col min="8" max="8" width="3.5703125" style="17" customWidth="1"/>
    <col min="9" max="9" width="44.28515625" style="17" bestFit="1" customWidth="1"/>
    <col min="10" max="10" width="18.7109375" style="17" bestFit="1" customWidth="1"/>
    <col min="11" max="12" width="15.7109375" style="18" customWidth="1"/>
    <col min="13" max="13" width="17.42578125" style="18" bestFit="1" customWidth="1"/>
    <col min="14" max="16384" width="8.85546875" style="17"/>
  </cols>
  <sheetData>
    <row r="1" spans="1:7" ht="19.899999999999999" customHeight="1" x14ac:dyDescent="0.25">
      <c r="A1" s="14" t="s">
        <v>0</v>
      </c>
      <c r="B1" s="15" t="s">
        <v>1</v>
      </c>
      <c r="C1" s="15" t="s">
        <v>2</v>
      </c>
      <c r="D1" s="15" t="s">
        <v>38</v>
      </c>
      <c r="E1" s="15" t="s">
        <v>39</v>
      </c>
      <c r="F1" s="15" t="s">
        <v>3</v>
      </c>
      <c r="G1" s="16" t="s">
        <v>37</v>
      </c>
    </row>
    <row r="2" spans="1:7" ht="19.899999999999999" customHeight="1" x14ac:dyDescent="0.25">
      <c r="A2" s="19" t="s">
        <v>16</v>
      </c>
      <c r="B2" s="20">
        <f>88000000</f>
        <v>88000000</v>
      </c>
      <c r="C2" s="21">
        <f t="shared" ref="C2:C15" si="0">B2/$B$16</f>
        <v>0.4509351780681527</v>
      </c>
      <c r="D2" s="22">
        <v>0.8</v>
      </c>
      <c r="E2" s="22">
        <v>0.95</v>
      </c>
      <c r="F2" s="21">
        <f>C2</f>
        <v>0.4509351780681527</v>
      </c>
      <c r="G2" s="21" t="s">
        <v>15</v>
      </c>
    </row>
    <row r="3" spans="1:7" ht="19.899999999999999" customHeight="1" x14ac:dyDescent="0.25">
      <c r="A3" s="23" t="s">
        <v>14</v>
      </c>
      <c r="B3" s="24">
        <f>195000000*0.35</f>
        <v>68250000</v>
      </c>
      <c r="C3" s="25">
        <f t="shared" si="0"/>
        <v>0.34973097617217525</v>
      </c>
      <c r="D3" s="22">
        <v>0.8</v>
      </c>
      <c r="E3" s="22">
        <v>0.95</v>
      </c>
      <c r="F3" s="25">
        <f t="shared" ref="F3:F15" si="1">C3+F2</f>
        <v>0.80066615424032794</v>
      </c>
      <c r="G3" s="25" t="s">
        <v>15</v>
      </c>
    </row>
    <row r="4" spans="1:7" ht="19.899999999999999" customHeight="1" x14ac:dyDescent="0.25">
      <c r="A4" s="26" t="s">
        <v>13</v>
      </c>
      <c r="B4" s="27">
        <f>25000000</f>
        <v>25000000</v>
      </c>
      <c r="C4" s="28">
        <f t="shared" si="0"/>
        <v>0.12810658467845248</v>
      </c>
      <c r="D4" s="22">
        <v>0.8</v>
      </c>
      <c r="E4" s="22">
        <v>0.95</v>
      </c>
      <c r="F4" s="28">
        <f t="shared" si="1"/>
        <v>0.92877273891878043</v>
      </c>
      <c r="G4" s="28" t="s">
        <v>9</v>
      </c>
    </row>
    <row r="5" spans="1:7" ht="19.899999999999999" customHeight="1" x14ac:dyDescent="0.25">
      <c r="A5" s="29" t="s">
        <v>8</v>
      </c>
      <c r="B5" s="30">
        <f>4000000</f>
        <v>4000000</v>
      </c>
      <c r="C5" s="31">
        <f t="shared" si="0"/>
        <v>2.0497053548552396E-2</v>
      </c>
      <c r="D5" s="22">
        <v>0.8</v>
      </c>
      <c r="E5" s="22">
        <v>0.95</v>
      </c>
      <c r="F5" s="31">
        <f t="shared" si="1"/>
        <v>0.94926979246733278</v>
      </c>
      <c r="G5" s="31" t="s">
        <v>9</v>
      </c>
    </row>
    <row r="6" spans="1:7" ht="19.899999999999999" customHeight="1" x14ac:dyDescent="0.25">
      <c r="A6" s="32" t="s">
        <v>17</v>
      </c>
      <c r="B6" s="33">
        <f>4000000</f>
        <v>4000000</v>
      </c>
      <c r="C6" s="34">
        <f t="shared" si="0"/>
        <v>2.0497053548552396E-2</v>
      </c>
      <c r="D6" s="22">
        <v>0.8</v>
      </c>
      <c r="E6" s="22">
        <v>0.95</v>
      </c>
      <c r="F6" s="34">
        <f t="shared" si="1"/>
        <v>0.96976684601588514</v>
      </c>
      <c r="G6" s="34" t="s">
        <v>5</v>
      </c>
    </row>
    <row r="7" spans="1:7" ht="19.899999999999999" customHeight="1" x14ac:dyDescent="0.25">
      <c r="A7" s="35" t="s">
        <v>12</v>
      </c>
      <c r="B7" s="36">
        <f>3000000</f>
        <v>3000000</v>
      </c>
      <c r="C7" s="37">
        <f t="shared" si="0"/>
        <v>1.5372790161414296E-2</v>
      </c>
      <c r="D7" s="22">
        <v>0.8</v>
      </c>
      <c r="E7" s="22">
        <v>0.95</v>
      </c>
      <c r="F7" s="37">
        <f t="shared" si="1"/>
        <v>0.98513963617729949</v>
      </c>
      <c r="G7" s="37" t="s">
        <v>5</v>
      </c>
    </row>
    <row r="8" spans="1:7" ht="19.899999999999999" customHeight="1" x14ac:dyDescent="0.25">
      <c r="A8" s="35" t="s">
        <v>6</v>
      </c>
      <c r="B8" s="36">
        <f>500000</f>
        <v>500000</v>
      </c>
      <c r="C8" s="37">
        <f t="shared" si="0"/>
        <v>2.5621316935690495E-3</v>
      </c>
      <c r="D8" s="22">
        <v>0.8</v>
      </c>
      <c r="E8" s="22">
        <v>0.95</v>
      </c>
      <c r="F8" s="37">
        <f t="shared" si="1"/>
        <v>0.9877017678708685</v>
      </c>
      <c r="G8" s="37" t="s">
        <v>5</v>
      </c>
    </row>
    <row r="9" spans="1:7" ht="19.899999999999999" customHeight="1" x14ac:dyDescent="0.25">
      <c r="A9" s="35" t="s">
        <v>7</v>
      </c>
      <c r="B9" s="36">
        <f>500000</f>
        <v>500000</v>
      </c>
      <c r="C9" s="37">
        <f t="shared" si="0"/>
        <v>2.5621316935690495E-3</v>
      </c>
      <c r="D9" s="22">
        <v>0.8</v>
      </c>
      <c r="E9" s="22">
        <v>0.95</v>
      </c>
      <c r="F9" s="37">
        <f t="shared" si="1"/>
        <v>0.9902638995644375</v>
      </c>
      <c r="G9" s="37" t="s">
        <v>5</v>
      </c>
    </row>
    <row r="10" spans="1:7" ht="19.899999999999999" customHeight="1" x14ac:dyDescent="0.25">
      <c r="A10" s="35" t="s">
        <v>19</v>
      </c>
      <c r="B10" s="36">
        <f>500000</f>
        <v>500000</v>
      </c>
      <c r="C10" s="37">
        <f t="shared" si="0"/>
        <v>2.5621316935690495E-3</v>
      </c>
      <c r="D10" s="22">
        <v>0.8</v>
      </c>
      <c r="E10" s="22">
        <v>0.95</v>
      </c>
      <c r="F10" s="37">
        <f t="shared" si="1"/>
        <v>0.9928260312580065</v>
      </c>
      <c r="G10" s="37" t="s">
        <v>5</v>
      </c>
    </row>
    <row r="11" spans="1:7" ht="19.899999999999999" customHeight="1" x14ac:dyDescent="0.25">
      <c r="A11" s="35" t="s">
        <v>20</v>
      </c>
      <c r="B11" s="36">
        <f>500000</f>
        <v>500000</v>
      </c>
      <c r="C11" s="37">
        <f t="shared" si="0"/>
        <v>2.5621316935690495E-3</v>
      </c>
      <c r="D11" s="22">
        <v>0.8</v>
      </c>
      <c r="E11" s="22">
        <v>0.95</v>
      </c>
      <c r="F11" s="37">
        <f t="shared" si="1"/>
        <v>0.99538816295157551</v>
      </c>
      <c r="G11" s="37" t="s">
        <v>5</v>
      </c>
    </row>
    <row r="12" spans="1:7" ht="19.899999999999999" customHeight="1" x14ac:dyDescent="0.25">
      <c r="A12" s="35" t="s">
        <v>4</v>
      </c>
      <c r="B12" s="36">
        <f>300000</f>
        <v>300000</v>
      </c>
      <c r="C12" s="37">
        <f t="shared" si="0"/>
        <v>1.5372790161414297E-3</v>
      </c>
      <c r="D12" s="22">
        <v>0.8</v>
      </c>
      <c r="E12" s="22">
        <v>0.95</v>
      </c>
      <c r="F12" s="37">
        <f t="shared" si="1"/>
        <v>0.99692544196771693</v>
      </c>
      <c r="G12" s="37" t="s">
        <v>5</v>
      </c>
    </row>
    <row r="13" spans="1:7" ht="19.899999999999999" customHeight="1" x14ac:dyDescent="0.25">
      <c r="A13" s="35" t="s">
        <v>11</v>
      </c>
      <c r="B13" s="36">
        <f>300000</f>
        <v>300000</v>
      </c>
      <c r="C13" s="37">
        <f t="shared" si="0"/>
        <v>1.5372790161414297E-3</v>
      </c>
      <c r="D13" s="22">
        <v>0.8</v>
      </c>
      <c r="E13" s="22">
        <v>0.95</v>
      </c>
      <c r="F13" s="37">
        <f t="shared" si="1"/>
        <v>0.99846272098385835</v>
      </c>
      <c r="G13" s="37" t="s">
        <v>5</v>
      </c>
    </row>
    <row r="14" spans="1:7" ht="19.899999999999999" customHeight="1" x14ac:dyDescent="0.25">
      <c r="A14" s="35" t="s">
        <v>18</v>
      </c>
      <c r="B14" s="36">
        <f>200000</f>
        <v>200000</v>
      </c>
      <c r="C14" s="37">
        <f t="shared" si="0"/>
        <v>1.0248526774276198E-3</v>
      </c>
      <c r="D14" s="22">
        <v>0.8</v>
      </c>
      <c r="E14" s="22">
        <v>0.95</v>
      </c>
      <c r="F14" s="37">
        <f t="shared" si="1"/>
        <v>0.99948757366128593</v>
      </c>
      <c r="G14" s="37" t="s">
        <v>5</v>
      </c>
    </row>
    <row r="15" spans="1:7" ht="19.899999999999999" customHeight="1" x14ac:dyDescent="0.25">
      <c r="A15" s="38" t="s">
        <v>10</v>
      </c>
      <c r="B15" s="39">
        <f>100000</f>
        <v>100000</v>
      </c>
      <c r="C15" s="40">
        <f t="shared" si="0"/>
        <v>5.1242633871380989E-4</v>
      </c>
      <c r="D15" s="22">
        <v>0.8</v>
      </c>
      <c r="E15" s="22">
        <v>0.95</v>
      </c>
      <c r="F15" s="40">
        <f t="shared" si="1"/>
        <v>0.99999999999999978</v>
      </c>
      <c r="G15" s="40" t="s">
        <v>5</v>
      </c>
    </row>
    <row r="16" spans="1:7" ht="19.899999999999999" customHeight="1" x14ac:dyDescent="0.25">
      <c r="B16" s="41">
        <f>SUM(B2:B15)</f>
        <v>195150000</v>
      </c>
    </row>
    <row r="17" ht="19.899999999999999" customHeight="1" x14ac:dyDescent="0.25"/>
    <row r="18" ht="19.899999999999999" customHeight="1" x14ac:dyDescent="0.25"/>
    <row r="19" ht="19.899999999999999" customHeight="1" x14ac:dyDescent="0.25"/>
    <row r="20" ht="19.899999999999999" customHeight="1" x14ac:dyDescent="0.25"/>
    <row r="21" ht="19.899999999999999" customHeight="1" x14ac:dyDescent="0.25"/>
    <row r="22" ht="19.899999999999999" customHeight="1" x14ac:dyDescent="0.25"/>
    <row r="23" ht="19.899999999999999" customHeight="1" x14ac:dyDescent="0.25"/>
    <row r="24" ht="19.899999999999999" customHeight="1" x14ac:dyDescent="0.25"/>
    <row r="25" ht="19.899999999999999" customHeight="1" x14ac:dyDescent="0.25"/>
    <row r="26" ht="19.899999999999999" customHeight="1" x14ac:dyDescent="0.25"/>
    <row r="27" ht="19.899999999999999" customHeight="1" x14ac:dyDescent="0.25"/>
    <row r="28" ht="19.899999999999999" customHeight="1" x14ac:dyDescent="0.25"/>
    <row r="34" spans="1:1" x14ac:dyDescent="0.25">
      <c r="A34" s="42"/>
    </row>
  </sheetData>
  <sortState xmlns:xlrd2="http://schemas.microsoft.com/office/spreadsheetml/2017/richdata2" ref="I2:L28">
    <sortCondition descending="1" ref="K1:K28"/>
  </sortState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36AF2-BCA4-44ED-89CE-F0B0257AD29A}">
  <sheetPr codeName="Planilha3"/>
  <dimension ref="A1:G28"/>
  <sheetViews>
    <sheetView showGridLines="0" topLeftCell="D1" zoomScale="85" zoomScaleNormal="85" workbookViewId="0">
      <selection activeCell="E11" sqref="E11"/>
    </sheetView>
  </sheetViews>
  <sheetFormatPr defaultRowHeight="15" x14ac:dyDescent="0.25"/>
  <cols>
    <col min="1" max="1" width="50.85546875" style="42" bestFit="1" customWidth="1"/>
    <col min="2" max="2" width="24.42578125" style="42" bestFit="1" customWidth="1"/>
    <col min="3" max="3" width="14.5703125" style="42" bestFit="1" customWidth="1"/>
    <col min="4" max="5" width="18.28515625" style="18" bestFit="1" customWidth="1"/>
    <col min="6" max="6" width="15.85546875" style="42" bestFit="1" customWidth="1"/>
    <col min="7" max="7" width="21.85546875" style="42" bestFit="1" customWidth="1"/>
    <col min="8" max="16384" width="9.140625" style="42"/>
  </cols>
  <sheetData>
    <row r="1" spans="1:7" ht="19.899999999999999" customHeight="1" x14ac:dyDescent="0.25">
      <c r="A1" s="43" t="s">
        <v>21</v>
      </c>
      <c r="B1" s="15" t="s">
        <v>1</v>
      </c>
      <c r="C1" s="15" t="s">
        <v>2</v>
      </c>
      <c r="D1" s="15" t="s">
        <v>38</v>
      </c>
      <c r="E1" s="15" t="s">
        <v>39</v>
      </c>
      <c r="F1" s="15" t="s">
        <v>3</v>
      </c>
      <c r="G1" s="16" t="s">
        <v>37</v>
      </c>
    </row>
    <row r="2" spans="1:7" ht="19.899999999999999" customHeight="1" x14ac:dyDescent="0.25">
      <c r="A2" s="19" t="s">
        <v>29</v>
      </c>
      <c r="B2" s="20">
        <v>125000000</v>
      </c>
      <c r="C2" s="21">
        <f t="shared" ref="C2:C27" si="0">B2/$B$28</f>
        <v>0.72691323563619448</v>
      </c>
      <c r="D2" s="22">
        <v>0.8</v>
      </c>
      <c r="E2" s="22">
        <v>0.95</v>
      </c>
      <c r="F2" s="21">
        <f>C2</f>
        <v>0.72691323563619448</v>
      </c>
      <c r="G2" s="21" t="s">
        <v>15</v>
      </c>
    </row>
    <row r="3" spans="1:7" ht="19.899999999999999" customHeight="1" x14ac:dyDescent="0.25">
      <c r="A3" s="23" t="s">
        <v>13</v>
      </c>
      <c r="B3" s="24">
        <v>15000000</v>
      </c>
      <c r="C3" s="25">
        <f t="shared" si="0"/>
        <v>8.7229588276343334E-2</v>
      </c>
      <c r="D3" s="22">
        <v>0.8</v>
      </c>
      <c r="E3" s="22">
        <v>0.95</v>
      </c>
      <c r="F3" s="25">
        <f>C3+F2</f>
        <v>0.81414282391253778</v>
      </c>
      <c r="G3" s="25" t="s">
        <v>15</v>
      </c>
    </row>
    <row r="4" spans="1:7" ht="19.899999999999999" customHeight="1" x14ac:dyDescent="0.25">
      <c r="A4" s="26" t="s">
        <v>22</v>
      </c>
      <c r="B4" s="27">
        <v>3000000</v>
      </c>
      <c r="C4" s="28">
        <f t="shared" si="0"/>
        <v>1.7445917655268667E-2</v>
      </c>
      <c r="D4" s="22">
        <v>0.8</v>
      </c>
      <c r="E4" s="22">
        <v>0.95</v>
      </c>
      <c r="F4" s="28">
        <f t="shared" ref="F4:F27" si="1">C4+F3</f>
        <v>0.83158874156780649</v>
      </c>
      <c r="G4" s="28" t="s">
        <v>9</v>
      </c>
    </row>
    <row r="5" spans="1:7" ht="19.899999999999999" customHeight="1" x14ac:dyDescent="0.25">
      <c r="A5" s="44" t="s">
        <v>28</v>
      </c>
      <c r="B5" s="45">
        <v>3000000</v>
      </c>
      <c r="C5" s="46">
        <f t="shared" si="0"/>
        <v>1.7445917655268667E-2</v>
      </c>
      <c r="D5" s="22">
        <v>0.8</v>
      </c>
      <c r="E5" s="22">
        <v>0.95</v>
      </c>
      <c r="F5" s="46">
        <f t="shared" si="1"/>
        <v>0.84903465922307519</v>
      </c>
      <c r="G5" s="46" t="s">
        <v>9</v>
      </c>
    </row>
    <row r="6" spans="1:7" ht="19.899999999999999" customHeight="1" x14ac:dyDescent="0.25">
      <c r="A6" s="44" t="s">
        <v>31</v>
      </c>
      <c r="B6" s="45">
        <v>3000000</v>
      </c>
      <c r="C6" s="46">
        <f t="shared" si="0"/>
        <v>1.7445917655268667E-2</v>
      </c>
      <c r="D6" s="22">
        <v>0.8</v>
      </c>
      <c r="E6" s="22">
        <v>0.95</v>
      </c>
      <c r="F6" s="46">
        <f t="shared" si="1"/>
        <v>0.8664805768783439</v>
      </c>
      <c r="G6" s="46" t="s">
        <v>9</v>
      </c>
    </row>
    <row r="7" spans="1:7" ht="19.899999999999999" customHeight="1" x14ac:dyDescent="0.25">
      <c r="A7" s="44" t="s">
        <v>23</v>
      </c>
      <c r="B7" s="45">
        <v>2500000</v>
      </c>
      <c r="C7" s="46">
        <f t="shared" si="0"/>
        <v>1.4538264712723889E-2</v>
      </c>
      <c r="D7" s="22">
        <v>0.8</v>
      </c>
      <c r="E7" s="22">
        <v>0.95</v>
      </c>
      <c r="F7" s="46">
        <f t="shared" si="1"/>
        <v>0.8810188415910678</v>
      </c>
      <c r="G7" s="46" t="s">
        <v>9</v>
      </c>
    </row>
    <row r="8" spans="1:7" ht="19.899999999999999" customHeight="1" x14ac:dyDescent="0.25">
      <c r="A8" s="44" t="s">
        <v>32</v>
      </c>
      <c r="B8" s="45">
        <v>2500000</v>
      </c>
      <c r="C8" s="46">
        <f t="shared" si="0"/>
        <v>1.4538264712723889E-2</v>
      </c>
      <c r="D8" s="22">
        <v>0.8</v>
      </c>
      <c r="E8" s="22">
        <v>0.95</v>
      </c>
      <c r="F8" s="46">
        <f t="shared" si="1"/>
        <v>0.89555710630379171</v>
      </c>
      <c r="G8" s="46" t="s">
        <v>9</v>
      </c>
    </row>
    <row r="9" spans="1:7" ht="19.899999999999999" customHeight="1" x14ac:dyDescent="0.25">
      <c r="A9" s="44" t="s">
        <v>36</v>
      </c>
      <c r="B9" s="45">
        <v>2100000</v>
      </c>
      <c r="C9" s="46">
        <f t="shared" si="0"/>
        <v>1.2212142358688068E-2</v>
      </c>
      <c r="D9" s="22">
        <v>0.8</v>
      </c>
      <c r="E9" s="22">
        <v>0.95</v>
      </c>
      <c r="F9" s="46">
        <f t="shared" si="1"/>
        <v>0.90776924866247977</v>
      </c>
      <c r="G9" s="46" t="s">
        <v>9</v>
      </c>
    </row>
    <row r="10" spans="1:7" ht="19.899999999999999" customHeight="1" x14ac:dyDescent="0.25">
      <c r="A10" s="44" t="s">
        <v>8</v>
      </c>
      <c r="B10" s="45">
        <v>2000000</v>
      </c>
      <c r="C10" s="46">
        <f t="shared" si="0"/>
        <v>1.1630611770179112E-2</v>
      </c>
      <c r="D10" s="22">
        <v>0.8</v>
      </c>
      <c r="E10" s="22">
        <v>0.95</v>
      </c>
      <c r="F10" s="46">
        <f t="shared" si="1"/>
        <v>0.91939986043265887</v>
      </c>
      <c r="G10" s="46" t="s">
        <v>9</v>
      </c>
    </row>
    <row r="11" spans="1:7" ht="19.899999999999999" customHeight="1" x14ac:dyDescent="0.25">
      <c r="A11" s="44" t="s">
        <v>14</v>
      </c>
      <c r="B11" s="45">
        <v>2000000</v>
      </c>
      <c r="C11" s="46">
        <f t="shared" si="0"/>
        <v>1.1630611770179112E-2</v>
      </c>
      <c r="D11" s="22">
        <v>0.8</v>
      </c>
      <c r="E11" s="22">
        <v>0.95</v>
      </c>
      <c r="F11" s="46">
        <f t="shared" si="1"/>
        <v>0.93103047220283797</v>
      </c>
      <c r="G11" s="46" t="s">
        <v>9</v>
      </c>
    </row>
    <row r="12" spans="1:7" ht="19.899999999999999" customHeight="1" x14ac:dyDescent="0.25">
      <c r="A12" s="44" t="s">
        <v>30</v>
      </c>
      <c r="B12" s="45">
        <v>2000000</v>
      </c>
      <c r="C12" s="46">
        <f t="shared" si="0"/>
        <v>1.1630611770179112E-2</v>
      </c>
      <c r="D12" s="22">
        <v>0.8</v>
      </c>
      <c r="E12" s="22">
        <v>0.95</v>
      </c>
      <c r="F12" s="46">
        <f t="shared" si="1"/>
        <v>0.94266108397301707</v>
      </c>
      <c r="G12" s="46" t="s">
        <v>9</v>
      </c>
    </row>
    <row r="13" spans="1:7" ht="19.899999999999999" customHeight="1" x14ac:dyDescent="0.25">
      <c r="A13" s="29" t="s">
        <v>16</v>
      </c>
      <c r="B13" s="30">
        <v>2000000</v>
      </c>
      <c r="C13" s="31">
        <f t="shared" si="0"/>
        <v>1.1630611770179112E-2</v>
      </c>
      <c r="D13" s="22">
        <v>0.8</v>
      </c>
      <c r="E13" s="22">
        <v>0.95</v>
      </c>
      <c r="F13" s="31">
        <f t="shared" si="1"/>
        <v>0.95429169574319617</v>
      </c>
      <c r="G13" s="31" t="s">
        <v>9</v>
      </c>
    </row>
    <row r="14" spans="1:7" ht="19.899999999999999" customHeight="1" x14ac:dyDescent="0.25">
      <c r="A14" s="35" t="s">
        <v>26</v>
      </c>
      <c r="B14" s="36">
        <v>1900000</v>
      </c>
      <c r="C14" s="37">
        <f t="shared" si="0"/>
        <v>1.1049081181670155E-2</v>
      </c>
      <c r="D14" s="22">
        <v>0.8</v>
      </c>
      <c r="E14" s="22">
        <v>0.95</v>
      </c>
      <c r="F14" s="37">
        <f t="shared" si="1"/>
        <v>0.96534077692486631</v>
      </c>
      <c r="G14" s="37" t="s">
        <v>9</v>
      </c>
    </row>
    <row r="15" spans="1:7" ht="19.899999999999999" customHeight="1" x14ac:dyDescent="0.25">
      <c r="A15" s="35" t="s">
        <v>27</v>
      </c>
      <c r="B15" s="36">
        <v>1500000</v>
      </c>
      <c r="C15" s="37">
        <f t="shared" si="0"/>
        <v>8.7229588276343337E-3</v>
      </c>
      <c r="D15" s="22">
        <v>0.8</v>
      </c>
      <c r="E15" s="22">
        <v>0.95</v>
      </c>
      <c r="F15" s="37">
        <f t="shared" si="1"/>
        <v>0.9740637357525006</v>
      </c>
      <c r="G15" s="37" t="s">
        <v>5</v>
      </c>
    </row>
    <row r="16" spans="1:7" ht="19.899999999999999" customHeight="1" x14ac:dyDescent="0.25">
      <c r="A16" s="35" t="s">
        <v>11</v>
      </c>
      <c r="B16" s="36">
        <v>800000</v>
      </c>
      <c r="C16" s="37">
        <f t="shared" si="0"/>
        <v>4.6522447080716445E-3</v>
      </c>
      <c r="D16" s="22">
        <v>0.8</v>
      </c>
      <c r="E16" s="22">
        <v>0.95</v>
      </c>
      <c r="F16" s="37">
        <f t="shared" si="1"/>
        <v>0.97871598046057229</v>
      </c>
      <c r="G16" s="37" t="s">
        <v>5</v>
      </c>
    </row>
    <row r="17" spans="1:7" ht="19.899999999999999" customHeight="1" x14ac:dyDescent="0.25">
      <c r="A17" s="35" t="s">
        <v>35</v>
      </c>
      <c r="B17" s="36">
        <v>800000</v>
      </c>
      <c r="C17" s="37">
        <f t="shared" si="0"/>
        <v>4.6522447080716445E-3</v>
      </c>
      <c r="D17" s="22">
        <v>0.8</v>
      </c>
      <c r="E17" s="22">
        <v>0.95</v>
      </c>
      <c r="F17" s="37">
        <f t="shared" si="1"/>
        <v>0.98336822516864397</v>
      </c>
      <c r="G17" s="37" t="s">
        <v>5</v>
      </c>
    </row>
    <row r="18" spans="1:7" ht="19.899999999999999" customHeight="1" x14ac:dyDescent="0.25">
      <c r="A18" s="35" t="s">
        <v>24</v>
      </c>
      <c r="B18" s="36">
        <v>600000</v>
      </c>
      <c r="C18" s="37">
        <f t="shared" si="0"/>
        <v>3.4891835310537334E-3</v>
      </c>
      <c r="D18" s="22">
        <v>0.8</v>
      </c>
      <c r="E18" s="22">
        <v>0.95</v>
      </c>
      <c r="F18" s="37">
        <f t="shared" si="1"/>
        <v>0.98685740869969774</v>
      </c>
      <c r="G18" s="37" t="s">
        <v>5</v>
      </c>
    </row>
    <row r="19" spans="1:7" ht="19.899999999999999" customHeight="1" x14ac:dyDescent="0.25">
      <c r="A19" s="35" t="s">
        <v>33</v>
      </c>
      <c r="B19" s="36">
        <v>600000</v>
      </c>
      <c r="C19" s="37">
        <f t="shared" si="0"/>
        <v>3.4891835310537334E-3</v>
      </c>
      <c r="D19" s="22">
        <v>0.8</v>
      </c>
      <c r="E19" s="22">
        <v>0.95</v>
      </c>
      <c r="F19" s="37">
        <f t="shared" si="1"/>
        <v>0.9903465922307515</v>
      </c>
      <c r="G19" s="37" t="s">
        <v>5</v>
      </c>
    </row>
    <row r="20" spans="1:7" ht="19.899999999999999" customHeight="1" x14ac:dyDescent="0.25">
      <c r="A20" s="35" t="s">
        <v>25</v>
      </c>
      <c r="B20" s="36">
        <v>400000</v>
      </c>
      <c r="C20" s="37">
        <f t="shared" si="0"/>
        <v>2.3261223540358223E-3</v>
      </c>
      <c r="D20" s="22">
        <v>0.8</v>
      </c>
      <c r="E20" s="22">
        <v>0.95</v>
      </c>
      <c r="F20" s="37">
        <f t="shared" si="1"/>
        <v>0.99267271458478734</v>
      </c>
      <c r="G20" s="37" t="s">
        <v>5</v>
      </c>
    </row>
    <row r="21" spans="1:7" ht="19.899999999999999" customHeight="1" x14ac:dyDescent="0.25">
      <c r="A21" s="35" t="s">
        <v>34</v>
      </c>
      <c r="B21" s="36">
        <v>300000</v>
      </c>
      <c r="C21" s="37">
        <f t="shared" si="0"/>
        <v>1.7445917655268667E-3</v>
      </c>
      <c r="D21" s="22">
        <v>0.8</v>
      </c>
      <c r="E21" s="22">
        <v>0.95</v>
      </c>
      <c r="F21" s="37">
        <f t="shared" si="1"/>
        <v>0.99441730635031422</v>
      </c>
      <c r="G21" s="37" t="s">
        <v>5</v>
      </c>
    </row>
    <row r="22" spans="1:7" ht="19.899999999999999" customHeight="1" x14ac:dyDescent="0.25">
      <c r="A22" s="35" t="s">
        <v>4</v>
      </c>
      <c r="B22" s="36">
        <v>200000</v>
      </c>
      <c r="C22" s="37">
        <f t="shared" si="0"/>
        <v>1.1630611770179111E-3</v>
      </c>
      <c r="D22" s="22">
        <v>0.8</v>
      </c>
      <c r="E22" s="22">
        <v>0.95</v>
      </c>
      <c r="F22" s="37">
        <f t="shared" si="1"/>
        <v>0.99558036752733214</v>
      </c>
      <c r="G22" s="37" t="s">
        <v>5</v>
      </c>
    </row>
    <row r="23" spans="1:7" ht="19.899999999999999" customHeight="1" x14ac:dyDescent="0.25">
      <c r="A23" s="35" t="s">
        <v>6</v>
      </c>
      <c r="B23" s="36">
        <v>200000</v>
      </c>
      <c r="C23" s="37">
        <f t="shared" si="0"/>
        <v>1.1630611770179111E-3</v>
      </c>
      <c r="D23" s="22">
        <v>0.8</v>
      </c>
      <c r="E23" s="22">
        <v>0.95</v>
      </c>
      <c r="F23" s="37">
        <f t="shared" si="1"/>
        <v>0.99674342870435007</v>
      </c>
      <c r="G23" s="37" t="s">
        <v>5</v>
      </c>
    </row>
    <row r="24" spans="1:7" ht="19.899999999999999" customHeight="1" x14ac:dyDescent="0.25">
      <c r="A24" s="35" t="s">
        <v>7</v>
      </c>
      <c r="B24" s="36">
        <v>200000</v>
      </c>
      <c r="C24" s="37">
        <f t="shared" si="0"/>
        <v>1.1630611770179111E-3</v>
      </c>
      <c r="D24" s="22">
        <v>0.8</v>
      </c>
      <c r="E24" s="22">
        <v>0.95</v>
      </c>
      <c r="F24" s="37">
        <f t="shared" si="1"/>
        <v>0.99790648988136799</v>
      </c>
      <c r="G24" s="37" t="s">
        <v>5</v>
      </c>
    </row>
    <row r="25" spans="1:7" ht="19.899999999999999" customHeight="1" x14ac:dyDescent="0.25">
      <c r="A25" s="35" t="s">
        <v>17</v>
      </c>
      <c r="B25" s="36">
        <v>200000</v>
      </c>
      <c r="C25" s="37">
        <f t="shared" si="0"/>
        <v>1.1630611770179111E-3</v>
      </c>
      <c r="D25" s="22">
        <v>0.8</v>
      </c>
      <c r="E25" s="22">
        <v>0.95</v>
      </c>
      <c r="F25" s="37">
        <f t="shared" si="1"/>
        <v>0.99906955105838591</v>
      </c>
      <c r="G25" s="37" t="s">
        <v>5</v>
      </c>
    </row>
    <row r="26" spans="1:7" ht="19.899999999999999" customHeight="1" x14ac:dyDescent="0.25">
      <c r="A26" s="35" t="s">
        <v>18</v>
      </c>
      <c r="B26" s="36">
        <v>100000</v>
      </c>
      <c r="C26" s="37">
        <f t="shared" si="0"/>
        <v>5.8153058850895557E-4</v>
      </c>
      <c r="D26" s="22">
        <v>0.8</v>
      </c>
      <c r="E26" s="22">
        <v>0.95</v>
      </c>
      <c r="F26" s="37">
        <f t="shared" si="1"/>
        <v>0.99965108164689487</v>
      </c>
      <c r="G26" s="37" t="s">
        <v>5</v>
      </c>
    </row>
    <row r="27" spans="1:7" ht="19.899999999999999" customHeight="1" x14ac:dyDescent="0.25">
      <c r="A27" s="38" t="s">
        <v>10</v>
      </c>
      <c r="B27" s="39">
        <v>60000</v>
      </c>
      <c r="C27" s="40">
        <f t="shared" si="0"/>
        <v>3.4891835310537332E-4</v>
      </c>
      <c r="D27" s="22">
        <v>0.8</v>
      </c>
      <c r="E27" s="22">
        <v>0.95</v>
      </c>
      <c r="F27" s="40">
        <f t="shared" si="1"/>
        <v>1.0000000000000002</v>
      </c>
      <c r="G27" s="40" t="s">
        <v>5</v>
      </c>
    </row>
    <row r="28" spans="1:7" ht="19.899999999999999" customHeight="1" x14ac:dyDescent="0.25">
      <c r="A28" s="17"/>
      <c r="B28" s="41">
        <f>SUM(B2:B27)</f>
        <v>171960000</v>
      </c>
      <c r="C28" s="18"/>
      <c r="F28" s="18"/>
      <c r="G28" s="18"/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04389F7F1AA445A356FE385679B188" ma:contentTypeVersion="11" ma:contentTypeDescription="Crie um novo documento." ma:contentTypeScope="" ma:versionID="72fe31b4b42d387918108a9df29cfd6e">
  <xsd:schema xmlns:xsd="http://www.w3.org/2001/XMLSchema" xmlns:xs="http://www.w3.org/2001/XMLSchema" xmlns:p="http://schemas.microsoft.com/office/2006/metadata/properties" xmlns:ns2="df0faba2-542e-438d-8d66-59044877209c" xmlns:ns3="7322bfad-e82e-4b68-85f4-7ccc5323e468" targetNamespace="http://schemas.microsoft.com/office/2006/metadata/properties" ma:root="true" ma:fieldsID="d8196b5be4955d769b8cf13464fb971a" ns2:_="" ns3:_="">
    <xsd:import namespace="df0faba2-542e-438d-8d66-59044877209c"/>
    <xsd:import namespace="7322bfad-e82e-4b68-85f4-7ccc5323e46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faba2-542e-438d-8d66-59044877209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851dc94c-0238-4bb6-afb4-b31636741c0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2bfad-e82e-4b68-85f4-7ccc5323e46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01144c46-2468-4365-87ef-09c4d1747488}" ma:internalName="TaxCatchAll" ma:showField="CatchAllData" ma:web="7322bfad-e82e-4b68-85f4-7ccc5323e4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22bfad-e82e-4b68-85f4-7ccc5323e468" xsi:nil="true"/>
    <lcf76f155ced4ddcb4097134ff3c332f xmlns="df0faba2-542e-438d-8d66-59044877209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15A000-7D08-4560-A726-71C7EFC8F5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0faba2-542e-438d-8d66-59044877209c"/>
    <ds:schemaRef ds:uri="7322bfad-e82e-4b68-85f4-7ccc5323e4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81E749-FE9A-46FC-93EC-E7E8F5AB4E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8E530F-281C-4C2D-A856-6495CBEDA4DA}">
  <ds:schemaRefs>
    <ds:schemaRef ds:uri="http://schemas.microsoft.com/office/2006/metadata/properties"/>
    <ds:schemaRef ds:uri="http://schemas.microsoft.com/office/infopath/2007/PartnerControls"/>
    <ds:schemaRef ds:uri="7322bfad-e82e-4b68-85f4-7ccc5323e468"/>
    <ds:schemaRef ds:uri="df0faba2-542e-438d-8d66-59044877209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 Obra Hipotética</vt:lpstr>
      <vt:lpstr>Curva ABC - LT</vt:lpstr>
      <vt:lpstr>Curva ABC - 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Nayara Dos Anjos Brito</dc:creator>
  <cp:keywords/>
  <dc:description/>
  <cp:lastModifiedBy>GABRIEL ALMEIDA TEIXEIRA DE CARVALHO</cp:lastModifiedBy>
  <cp:revision/>
  <dcterms:created xsi:type="dcterms:W3CDTF">2025-01-29T19:21:40Z</dcterms:created>
  <dcterms:modified xsi:type="dcterms:W3CDTF">2025-05-27T19:33:09Z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0x0101005C04389F7F1AA445A356FE385679B188</vt:lpwstr>
  </property>
  <property fmtid="{D5CDD505-2E9C-101B-9397-08002B2CF9AE}" pid="3" name="MediaServiceImageTags">
    <vt:lpwstr/>
  </property>
</Properties>
</file>